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uplc-my.sharepoint.com/personal/megan_mason_uuplc_co_uk/Documents/"/>
    </mc:Choice>
  </mc:AlternateContent>
  <xr:revisionPtr revIDLastSave="0" documentId="8_{55345BFD-BC89-4FE6-ABE7-A23F523A0D76}" xr6:coauthVersionLast="47" xr6:coauthVersionMax="47" xr10:uidLastSave="{00000000-0000-0000-0000-000000000000}"/>
  <workbookProtection workbookPassword="FD6C" lockStructure="1"/>
  <bookViews>
    <workbookView xWindow="-120" yWindow="-120" windowWidth="29040" windowHeight="15840" tabRatio="760" xr2:uid="{00000000-000D-0000-FFFF-FFFF00000000}"/>
  </bookViews>
  <sheets>
    <sheet name="Instructions" sheetId="9" r:id="rId1"/>
    <sheet name="Summary of scheme costs" sheetId="14" r:id="rId2"/>
    <sheet name="Main Laying Calculation" sheetId="1" r:id="rId3"/>
    <sheet name="Connections Calculation" sheetId="12" r:id="rId4"/>
    <sheet name="Demand Relevant Multiplier" sheetId="10" r:id="rId5"/>
    <sheet name="DataTables" sheetId="6" state="hidden" r:id="rId6"/>
    <sheet name="Change History" sheetId="5" state="hidden" r:id="rId7"/>
  </sheets>
  <externalReferences>
    <externalReference r:id="rId8"/>
  </externalReferences>
  <definedNames>
    <definedName name="_xlnm._FilterDatabase" localSheetId="3" hidden="1">'Connections Calculation'!$A$10:$AW$165</definedName>
    <definedName name="_xlnm._FilterDatabase" localSheetId="2" hidden="1">'Main Laying Calculation'!$A$9:$AB$128</definedName>
    <definedName name="Activity_Charge">'Main Laying Calculation'!$F$12:$F$126</definedName>
    <definedName name="DataTables_DeliveryRoute">OFFSET(DataTables!$F$2,0,0,(COUNTA(DataTables!$F:$F)-1))</definedName>
    <definedName name="DataTables_DevelopmentCategory">OFFSET(DataTables!$D$2,0,0,(COUNTA(DataTables!$D:$D)-1))</definedName>
    <definedName name="DataTables_DV_JobType">OFFSET(DataTables!$A$2,0,0,(COUNTA(DataTables!$A:$A)-1))</definedName>
    <definedName name="DataTables_LU_JobType">OFFSET(DataTables!$A$1,0,0,COUNTA(DataTables!$A:$A))</definedName>
    <definedName name="DataTables_LU_VATRate">OFFSET(DataTables!$B$1,0,0,COUNTA(DataTables!$A:$A))</definedName>
    <definedName name="DataTables_Rng_JobTypeVATRate">OFFSET(DataTables!$A$1,0,0,COUNTA(DataTables!$A:$A),2)</definedName>
    <definedName name="Date">'Main Laying Calculation'!$B$5</definedName>
    <definedName name="DeliveryRoute">'Main Laying Calculation'!$B$7</definedName>
    <definedName name="DevelopmentCategory">'Main Laying Calculation'!$B$6</definedName>
    <definedName name="Income_Offset">'Main Laying Calculation'!#REF!</definedName>
    <definedName name="ItemQuantities_Developer">'Main Laying Calculation'!$H$12:$H$126</definedName>
    <definedName name="ItemQuantities_UU">'Main Laying Calculation'!$G$12:$G$126</definedName>
    <definedName name="Location">'Main Laying Calculation'!$B$3</definedName>
    <definedName name="Plot_Quantity">'Main Laying Calculation'!$A$129:$B$129</definedName>
    <definedName name="PlotQuant_25">'Main Laying Calculation'!$A$129</definedName>
    <definedName name="PlotQuant_Morethan25">'Main Laying Calculation'!$B$129</definedName>
    <definedName name="_xlnm.Print_Area" localSheetId="3">'Connections Calculation'!$B$10:$N$165</definedName>
    <definedName name="_xlnm.Print_Area" localSheetId="2">'Main Laying Calculation'!$A$9:$K$126</definedName>
    <definedName name="Reference">'Main Laying Calculation'!$B$4</definedName>
    <definedName name="Scheme_Allowance">'[1]Main Laying Calculation'!$I$125</definedName>
    <definedName name="Scheme_Cost">'Main Laying Calculation'!#REF!</definedName>
    <definedName name="Total_Income_Offset_Payment">'[1]Main Laying Calculation'!$I$126</definedName>
    <definedName name="Total_Item_Cost">'Main Laying Calculation'!#REF!</definedName>
    <definedName name="UU_Charges">'Main Laying Calculation'!#REF!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7" i="12" l="1"/>
  <c r="M147" i="12" s="1"/>
  <c r="N147" i="12" s="1"/>
  <c r="A1" i="1"/>
  <c r="I118" i="1" l="1"/>
  <c r="J118" i="1"/>
  <c r="K118" i="1"/>
  <c r="I120" i="1"/>
  <c r="J120" i="1"/>
  <c r="K120" i="1"/>
  <c r="K136" i="12"/>
  <c r="M136" i="12" s="1"/>
  <c r="N136" i="12" s="1"/>
  <c r="K128" i="12"/>
  <c r="M128" i="12" s="1"/>
  <c r="N128" i="12" s="1"/>
  <c r="K127" i="12"/>
  <c r="K155" i="12"/>
  <c r="M155" i="12" s="1"/>
  <c r="K156" i="12"/>
  <c r="K157" i="12"/>
  <c r="K158" i="12"/>
  <c r="K159" i="12"/>
  <c r="K160" i="12"/>
  <c r="K161" i="12"/>
  <c r="M161" i="12" s="1"/>
  <c r="N161" i="12" s="1"/>
  <c r="K162" i="12"/>
  <c r="M162" i="12" s="1"/>
  <c r="N162" i="12" s="1"/>
  <c r="K84" i="12"/>
  <c r="M84" i="12" s="1"/>
  <c r="N84" i="12" s="1"/>
  <c r="K145" i="12"/>
  <c r="K150" i="12"/>
  <c r="K151" i="12"/>
  <c r="K152" i="12"/>
  <c r="M152" i="12" s="1"/>
  <c r="N152" i="12" s="1"/>
  <c r="K153" i="12"/>
  <c r="M127" i="12" l="1"/>
  <c r="N127" i="12" s="1"/>
  <c r="M153" i="12"/>
  <c r="N153" i="12" s="1"/>
  <c r="M150" i="12"/>
  <c r="N150" i="12" s="1"/>
  <c r="M145" i="12"/>
  <c r="N145" i="12" s="1"/>
  <c r="M151" i="12"/>
  <c r="N151" i="12" s="1"/>
  <c r="I121" i="1"/>
  <c r="J121" i="1"/>
  <c r="K121" i="1"/>
  <c r="I17" i="1"/>
  <c r="J17" i="1"/>
  <c r="K17" i="1"/>
  <c r="K16" i="1"/>
  <c r="I16" i="1"/>
  <c r="J16" i="1"/>
  <c r="I119" i="1"/>
  <c r="J119" i="1"/>
  <c r="K119" i="1"/>
  <c r="I15" i="1"/>
  <c r="J15" i="1"/>
  <c r="K15" i="1"/>
  <c r="I14" i="1"/>
  <c r="J14" i="1"/>
  <c r="K14" i="1"/>
  <c r="I13" i="1"/>
  <c r="J13" i="1"/>
  <c r="K13" i="1"/>
  <c r="I12" i="1"/>
  <c r="J12" i="1"/>
  <c r="K12" i="1"/>
  <c r="J11" i="1"/>
  <c r="K11" i="1"/>
  <c r="I11" i="1"/>
  <c r="I122" i="1"/>
  <c r="J122" i="1"/>
  <c r="K122" i="1"/>
  <c r="K149" i="12"/>
  <c r="K141" i="12"/>
  <c r="K132" i="12"/>
  <c r="M132" i="12" s="1"/>
  <c r="N132" i="12" s="1"/>
  <c r="K122" i="12"/>
  <c r="K114" i="12"/>
  <c r="K106" i="12"/>
  <c r="K98" i="12"/>
  <c r="K90" i="12"/>
  <c r="K82" i="12"/>
  <c r="K74" i="12"/>
  <c r="K66" i="12"/>
  <c r="K58" i="12"/>
  <c r="K50" i="12"/>
  <c r="K32" i="12"/>
  <c r="M32" i="12" s="1"/>
  <c r="N32" i="12" s="1"/>
  <c r="K22" i="12"/>
  <c r="K14" i="12"/>
  <c r="K31" i="12"/>
  <c r="K37" i="12"/>
  <c r="K43" i="12"/>
  <c r="K148" i="12"/>
  <c r="M148" i="12" s="1"/>
  <c r="N148" i="12" s="1"/>
  <c r="K140" i="12"/>
  <c r="M140" i="12" s="1"/>
  <c r="N140" i="12" s="1"/>
  <c r="K131" i="12"/>
  <c r="K121" i="12"/>
  <c r="K113" i="12"/>
  <c r="K105" i="12"/>
  <c r="K97" i="12"/>
  <c r="K89" i="12"/>
  <c r="K81" i="12"/>
  <c r="K73" i="12"/>
  <c r="K65" i="12"/>
  <c r="K57" i="12"/>
  <c r="K49" i="12"/>
  <c r="K29" i="12"/>
  <c r="K21" i="12"/>
  <c r="K13" i="12"/>
  <c r="K139" i="12"/>
  <c r="K130" i="12"/>
  <c r="K120" i="12"/>
  <c r="M120" i="12" s="1"/>
  <c r="N120" i="12" s="1"/>
  <c r="K112" i="12"/>
  <c r="M112" i="12" s="1"/>
  <c r="N112" i="12" s="1"/>
  <c r="K104" i="12"/>
  <c r="M104" i="12" s="1"/>
  <c r="N104" i="12" s="1"/>
  <c r="K96" i="12"/>
  <c r="M96" i="12" s="1"/>
  <c r="N96" i="12" s="1"/>
  <c r="K88" i="12"/>
  <c r="M88" i="12" s="1"/>
  <c r="N88" i="12" s="1"/>
  <c r="K80" i="12"/>
  <c r="M80" i="12" s="1"/>
  <c r="N80" i="12" s="1"/>
  <c r="K72" i="12"/>
  <c r="M72" i="12" s="1"/>
  <c r="N72" i="12" s="1"/>
  <c r="K64" i="12"/>
  <c r="M64" i="12" s="1"/>
  <c r="N64" i="12" s="1"/>
  <c r="K56" i="12"/>
  <c r="M56" i="12" s="1"/>
  <c r="N56" i="12" s="1"/>
  <c r="K48" i="12"/>
  <c r="M48" i="12" s="1"/>
  <c r="N48" i="12" s="1"/>
  <c r="K28" i="12"/>
  <c r="M28" i="12" s="1"/>
  <c r="N28" i="12" s="1"/>
  <c r="K20" i="12"/>
  <c r="M20" i="12" s="1"/>
  <c r="N20" i="12" s="1"/>
  <c r="K12" i="12"/>
  <c r="M12" i="12" s="1"/>
  <c r="N12" i="12" s="1"/>
  <c r="K33" i="12"/>
  <c r="K39" i="12"/>
  <c r="K45" i="12"/>
  <c r="K11" i="12"/>
  <c r="K146" i="12"/>
  <c r="K138" i="12"/>
  <c r="K129" i="12"/>
  <c r="K119" i="12"/>
  <c r="K111" i="12"/>
  <c r="K103" i="12"/>
  <c r="K95" i="12"/>
  <c r="K87" i="12"/>
  <c r="K79" i="12"/>
  <c r="K71" i="12"/>
  <c r="K63" i="12"/>
  <c r="K55" i="12"/>
  <c r="K47" i="12"/>
  <c r="K27" i="12"/>
  <c r="K19" i="12"/>
  <c r="K137" i="12"/>
  <c r="K126" i="12"/>
  <c r="K118" i="12"/>
  <c r="K110" i="12"/>
  <c r="K102" i="12"/>
  <c r="K94" i="12"/>
  <c r="K86" i="12"/>
  <c r="K78" i="12"/>
  <c r="K70" i="12"/>
  <c r="K62" i="12"/>
  <c r="K54" i="12"/>
  <c r="K44" i="12"/>
  <c r="M44" i="12" s="1"/>
  <c r="N44" i="12" s="1"/>
  <c r="K26" i="12"/>
  <c r="K18" i="12"/>
  <c r="K34" i="12"/>
  <c r="K40" i="12"/>
  <c r="M40" i="12" s="1"/>
  <c r="N40" i="12" s="1"/>
  <c r="K46" i="12"/>
  <c r="K144" i="12"/>
  <c r="M144" i="12" s="1"/>
  <c r="N144" i="12" s="1"/>
  <c r="K135" i="12"/>
  <c r="K125" i="12"/>
  <c r="K117" i="12"/>
  <c r="K109" i="12"/>
  <c r="K101" i="12"/>
  <c r="K93" i="12"/>
  <c r="K85" i="12"/>
  <c r="K77" i="12"/>
  <c r="K69" i="12"/>
  <c r="K61" i="12"/>
  <c r="K53" i="12"/>
  <c r="K41" i="12"/>
  <c r="K25" i="12"/>
  <c r="K17" i="12"/>
  <c r="K143" i="12"/>
  <c r="K134" i="12"/>
  <c r="K124" i="12"/>
  <c r="M124" i="12" s="1"/>
  <c r="N124" i="12" s="1"/>
  <c r="K116" i="12"/>
  <c r="M116" i="12" s="1"/>
  <c r="N116" i="12" s="1"/>
  <c r="K108" i="12"/>
  <c r="M108" i="12" s="1"/>
  <c r="N108" i="12" s="1"/>
  <c r="K100" i="12"/>
  <c r="M100" i="12" s="1"/>
  <c r="N100" i="12" s="1"/>
  <c r="K92" i="12"/>
  <c r="M92" i="12" s="1"/>
  <c r="N92" i="12" s="1"/>
  <c r="K76" i="12"/>
  <c r="M76" i="12" s="1"/>
  <c r="N76" i="12" s="1"/>
  <c r="K68" i="12"/>
  <c r="M68" i="12" s="1"/>
  <c r="N68" i="12" s="1"/>
  <c r="K60" i="12"/>
  <c r="M60" i="12" s="1"/>
  <c r="N60" i="12" s="1"/>
  <c r="K52" i="12"/>
  <c r="M52" i="12" s="1"/>
  <c r="N52" i="12" s="1"/>
  <c r="K38" i="12"/>
  <c r="K24" i="12"/>
  <c r="M24" i="12" s="1"/>
  <c r="N24" i="12" s="1"/>
  <c r="K16" i="12"/>
  <c r="M16" i="12" s="1"/>
  <c r="N16" i="12" s="1"/>
  <c r="K30" i="12"/>
  <c r="K36" i="12"/>
  <c r="M36" i="12" s="1"/>
  <c r="N36" i="12" s="1"/>
  <c r="K42" i="12"/>
  <c r="K142" i="12"/>
  <c r="K133" i="12"/>
  <c r="K123" i="12"/>
  <c r="K115" i="12"/>
  <c r="K107" i="12"/>
  <c r="K99" i="12"/>
  <c r="K91" i="12"/>
  <c r="K83" i="12"/>
  <c r="K75" i="12"/>
  <c r="K67" i="12"/>
  <c r="K59" i="12"/>
  <c r="K51" i="12"/>
  <c r="K35" i="12"/>
  <c r="K23" i="12"/>
  <c r="K15" i="12"/>
  <c r="K163" i="12"/>
  <c r="M133" i="12" l="1"/>
  <c r="N133" i="12"/>
  <c r="M113" i="12"/>
  <c r="N113" i="12" s="1"/>
  <c r="M57" i="12"/>
  <c r="N57" i="12"/>
  <c r="M22" i="12"/>
  <c r="N22" i="12" s="1"/>
  <c r="M47" i="12"/>
  <c r="N47" i="12" s="1"/>
  <c r="M119" i="12"/>
  <c r="N119" i="12" s="1"/>
  <c r="M138" i="12"/>
  <c r="N138" i="12"/>
  <c r="M137" i="12"/>
  <c r="N137" i="12"/>
  <c r="M49" i="12"/>
  <c r="N49" i="12"/>
  <c r="M131" i="12"/>
  <c r="N131" i="12" s="1"/>
  <c r="M135" i="12"/>
  <c r="N135" i="12" s="1"/>
  <c r="M106" i="12"/>
  <c r="N106" i="12"/>
  <c r="M62" i="12"/>
  <c r="N62" i="12" s="1"/>
  <c r="M115" i="12"/>
  <c r="N115" i="12" s="1"/>
  <c r="M46" i="12"/>
  <c r="N46" i="12" s="1"/>
  <c r="M71" i="12"/>
  <c r="N71" i="12" s="1"/>
  <c r="M41" i="12"/>
  <c r="N41" i="12" s="1"/>
  <c r="M146" i="12"/>
  <c r="N146" i="12" s="1"/>
  <c r="M79" i="12"/>
  <c r="N79" i="12" s="1"/>
  <c r="M90" i="12"/>
  <c r="N90" i="12" s="1"/>
  <c r="M54" i="12"/>
  <c r="N54" i="12" s="1"/>
  <c r="M27" i="12"/>
  <c r="N27" i="12" s="1"/>
  <c r="M105" i="12"/>
  <c r="N105" i="12" s="1"/>
  <c r="M98" i="12"/>
  <c r="N98" i="12" s="1"/>
  <c r="M59" i="12"/>
  <c r="N59" i="12" s="1"/>
  <c r="M53" i="12"/>
  <c r="N53" i="12" s="1"/>
  <c r="M43" i="12"/>
  <c r="N43" i="12"/>
  <c r="M30" i="12"/>
  <c r="N30" i="12" s="1"/>
  <c r="M134" i="12"/>
  <c r="N134" i="12" s="1"/>
  <c r="M61" i="12"/>
  <c r="N61" i="12" s="1"/>
  <c r="M110" i="12"/>
  <c r="N110" i="12"/>
  <c r="M103" i="12"/>
  <c r="N103" i="12" s="1"/>
  <c r="M139" i="12"/>
  <c r="N139" i="12" s="1"/>
  <c r="M37" i="12"/>
  <c r="N37" i="12" s="1"/>
  <c r="M99" i="12"/>
  <c r="N99" i="12" s="1"/>
  <c r="M93" i="12"/>
  <c r="N93" i="12"/>
  <c r="M19" i="12"/>
  <c r="N19" i="12" s="1"/>
  <c r="M97" i="12"/>
  <c r="N97" i="12" s="1"/>
  <c r="M42" i="12"/>
  <c r="N42" i="12" s="1"/>
  <c r="M101" i="12"/>
  <c r="N101" i="12" s="1"/>
  <c r="M94" i="12"/>
  <c r="N94" i="12" s="1"/>
  <c r="M87" i="12"/>
  <c r="N87" i="12" s="1"/>
  <c r="M149" i="12"/>
  <c r="N149" i="12" s="1"/>
  <c r="M109" i="12"/>
  <c r="N109" i="12" s="1"/>
  <c r="M102" i="12"/>
  <c r="N102" i="12" s="1"/>
  <c r="M95" i="12"/>
  <c r="N95" i="12" s="1"/>
  <c r="M130" i="12"/>
  <c r="N130" i="12" s="1"/>
  <c r="M50" i="12"/>
  <c r="N50" i="12"/>
  <c r="M67" i="12"/>
  <c r="N67" i="12" s="1"/>
  <c r="M123" i="12"/>
  <c r="N123" i="12" s="1"/>
  <c r="M117" i="12"/>
  <c r="N117" i="12" s="1"/>
  <c r="M118" i="12"/>
  <c r="N118" i="12" s="1"/>
  <c r="M55" i="12"/>
  <c r="N55" i="12" s="1"/>
  <c r="M111" i="12"/>
  <c r="N111" i="12" s="1"/>
  <c r="M65" i="12"/>
  <c r="N65" i="12" s="1"/>
  <c r="M31" i="12"/>
  <c r="N31" i="12"/>
  <c r="M58" i="12"/>
  <c r="N58" i="12" s="1"/>
  <c r="M114" i="12"/>
  <c r="N114" i="12" s="1"/>
  <c r="M141" i="12"/>
  <c r="N141" i="12" s="1"/>
  <c r="M107" i="12"/>
  <c r="N107" i="12"/>
  <c r="M125" i="12"/>
  <c r="N125" i="12" s="1"/>
  <c r="M66" i="12"/>
  <c r="N66" i="12" s="1"/>
  <c r="M35" i="12"/>
  <c r="N35" i="12" s="1"/>
  <c r="M142" i="12"/>
  <c r="N142" i="12" s="1"/>
  <c r="M86" i="12"/>
  <c r="N86" i="12" s="1"/>
  <c r="M51" i="12"/>
  <c r="N51" i="12" s="1"/>
  <c r="M15" i="12"/>
  <c r="N15" i="12"/>
  <c r="M75" i="12"/>
  <c r="N75" i="12" s="1"/>
  <c r="M143" i="12"/>
  <c r="N143" i="12" s="1"/>
  <c r="M69" i="12"/>
  <c r="N69" i="12" s="1"/>
  <c r="M34" i="12"/>
  <c r="N34" i="12"/>
  <c r="M70" i="12"/>
  <c r="N70" i="12"/>
  <c r="M126" i="12"/>
  <c r="N126" i="12" s="1"/>
  <c r="M63" i="12"/>
  <c r="N63" i="12" s="1"/>
  <c r="M45" i="12"/>
  <c r="N45" i="12" s="1"/>
  <c r="M13" i="12"/>
  <c r="N13" i="12"/>
  <c r="M73" i="12"/>
  <c r="N73" i="12" s="1"/>
  <c r="M121" i="12"/>
  <c r="N121" i="12" s="1"/>
  <c r="M14" i="12"/>
  <c r="N14" i="12" s="1"/>
  <c r="M122" i="12"/>
  <c r="N122" i="12"/>
  <c r="M23" i="12"/>
  <c r="N23" i="12" s="1"/>
  <c r="M83" i="12"/>
  <c r="N83" i="12" s="1"/>
  <c r="M38" i="12"/>
  <c r="N38" i="12" s="1"/>
  <c r="M17" i="12"/>
  <c r="N17" i="12" s="1"/>
  <c r="M77" i="12"/>
  <c r="N77" i="12" s="1"/>
  <c r="M18" i="12"/>
  <c r="N18" i="12" s="1"/>
  <c r="M78" i="12"/>
  <c r="N78" i="12" s="1"/>
  <c r="M39" i="12"/>
  <c r="N39" i="12" s="1"/>
  <c r="M21" i="12"/>
  <c r="N21" i="12" s="1"/>
  <c r="M81" i="12"/>
  <c r="N81" i="12" s="1"/>
  <c r="M74" i="12"/>
  <c r="N74" i="12" s="1"/>
  <c r="M91" i="12"/>
  <c r="N91" i="12"/>
  <c r="M25" i="12"/>
  <c r="N25" i="12" s="1"/>
  <c r="M85" i="12"/>
  <c r="N85" i="12" s="1"/>
  <c r="M26" i="12"/>
  <c r="N26" i="12" s="1"/>
  <c r="M129" i="12"/>
  <c r="N129" i="12" s="1"/>
  <c r="M33" i="12"/>
  <c r="N33" i="12" s="1"/>
  <c r="M29" i="12"/>
  <c r="N29" i="12" s="1"/>
  <c r="M89" i="12"/>
  <c r="N89" i="12" s="1"/>
  <c r="M82" i="12"/>
  <c r="N82" i="12" s="1"/>
  <c r="K154" i="12"/>
  <c r="K165" i="12" s="1"/>
  <c r="J126" i="1" l="1"/>
  <c r="J33" i="1" l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23" i="1"/>
  <c r="K123" i="1"/>
  <c r="J124" i="1"/>
  <c r="K124" i="1"/>
  <c r="J125" i="1"/>
  <c r="K125" i="1"/>
  <c r="K126" i="1"/>
  <c r="J24" i="1"/>
  <c r="K24" i="1"/>
  <c r="J25" i="1"/>
  <c r="K25" i="1"/>
  <c r="J26" i="1"/>
  <c r="K26" i="1"/>
  <c r="I114" i="1" l="1"/>
  <c r="I42" i="1"/>
  <c r="I43" i="1"/>
  <c r="I44" i="1"/>
  <c r="I33" i="1"/>
  <c r="I34" i="1"/>
  <c r="I35" i="1"/>
  <c r="I24" i="1"/>
  <c r="I25" i="1"/>
  <c r="I26" i="1"/>
  <c r="I110" i="1"/>
  <c r="I113" i="1"/>
  <c r="I115" i="1"/>
  <c r="I116" i="1"/>
  <c r="I111" i="1"/>
  <c r="M159" i="12" l="1"/>
  <c r="N159" i="12" s="1"/>
  <c r="M160" i="12"/>
  <c r="N160" i="12" s="1"/>
  <c r="D128" i="1"/>
  <c r="D127" i="1"/>
  <c r="K18" i="1"/>
  <c r="K19" i="1"/>
  <c r="K20" i="1"/>
  <c r="K21" i="1"/>
  <c r="K22" i="1"/>
  <c r="K23" i="1"/>
  <c r="K27" i="1"/>
  <c r="K28" i="1"/>
  <c r="K29" i="1"/>
  <c r="K30" i="1"/>
  <c r="K31" i="1"/>
  <c r="K32" i="1"/>
  <c r="K10" i="1"/>
  <c r="I128" i="1" l="1"/>
  <c r="J20" i="1"/>
  <c r="J21" i="1"/>
  <c r="J22" i="1"/>
  <c r="J23" i="1"/>
  <c r="J27" i="1"/>
  <c r="J28" i="1"/>
  <c r="J29" i="1"/>
  <c r="J30" i="1"/>
  <c r="J31" i="1"/>
  <c r="J32" i="1"/>
  <c r="J10" i="1"/>
  <c r="J18" i="1"/>
  <c r="J19" i="1"/>
  <c r="I18" i="1" l="1"/>
  <c r="I19" i="1"/>
  <c r="I20" i="1"/>
  <c r="I21" i="1"/>
  <c r="I22" i="1"/>
  <c r="I23" i="1"/>
  <c r="I27" i="1"/>
  <c r="I28" i="1"/>
  <c r="I29" i="1"/>
  <c r="I30" i="1"/>
  <c r="I31" i="1"/>
  <c r="I32" i="1"/>
  <c r="I36" i="1"/>
  <c r="I37" i="1"/>
  <c r="I38" i="1"/>
  <c r="I39" i="1"/>
  <c r="I40" i="1"/>
  <c r="I41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2" i="1"/>
  <c r="I117" i="1"/>
  <c r="I123" i="1"/>
  <c r="I124" i="1"/>
  <c r="I125" i="1"/>
  <c r="I126" i="1"/>
  <c r="I10" i="1"/>
  <c r="I127" i="1" l="1"/>
  <c r="C6" i="14" s="1"/>
  <c r="B15" i="14" l="1"/>
  <c r="D11" i="14" l="1"/>
  <c r="M11" i="12"/>
  <c r="J4" i="12"/>
  <c r="J3" i="12"/>
  <c r="J2" i="12"/>
  <c r="M158" i="12" l="1"/>
  <c r="N158" i="12" s="1"/>
  <c r="N155" i="12"/>
  <c r="M156" i="12"/>
  <c r="N156" i="12" s="1"/>
  <c r="M157" i="12"/>
  <c r="N157" i="12" s="1"/>
  <c r="N11" i="12"/>
  <c r="N163" i="12" l="1"/>
  <c r="M154" i="12"/>
  <c r="M163" i="12"/>
  <c r="M165" i="12" l="1"/>
  <c r="N154" i="12"/>
  <c r="C10" i="14"/>
  <c r="D10" i="14" s="1"/>
  <c r="C9" i="14" l="1"/>
  <c r="D9" i="14" s="1"/>
  <c r="N165" i="12"/>
  <c r="E5" i="10"/>
  <c r="E6" i="10"/>
  <c r="E7" i="10"/>
  <c r="E8" i="10"/>
  <c r="E9" i="10"/>
  <c r="E10" i="10"/>
  <c r="E11" i="10"/>
  <c r="D12" i="10" l="1"/>
  <c r="D6" i="14" l="1"/>
  <c r="C12" i="14" l="1"/>
  <c r="D12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Cotterill, Mike</author>
    <author>O'Connor, Nick</author>
  </authors>
  <commentList>
    <comment ref="G10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If a charge has been inputted, enter "1" in the UU and/or Developer quantity columns</t>
        </r>
      </text>
    </comment>
    <comment ref="H107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If a charge has been inputted, enter "1" in the UU and/or Developer quantity columns
</t>
        </r>
      </text>
    </comment>
    <comment ref="G10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If a charge has been inputted, enter "1" in the UU and/or Developer quantity columns</t>
        </r>
      </text>
    </comment>
    <comment ref="H10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If a charge has been inputted, enter "1" in the UU and/or Developer quantity columns</t>
        </r>
      </text>
    </comment>
    <comment ref="G10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If a charge has been inputted, enter "1" in the UU and/or Developer quantity columns</t>
        </r>
      </text>
    </comment>
    <comment ref="H109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If a charge has been inputted, enter "1" in the UU and/or Developer quantity columns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Cotterill, Mike</author>
    <author>Burke, Emily</author>
  </authors>
  <commentList>
    <comment ref="F47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This charge </t>
        </r>
        <r>
          <rPr>
            <b/>
            <sz val="9"/>
            <color indexed="81"/>
            <rFont val="Tahoma"/>
            <family val="2"/>
          </rPr>
          <t>excludes the cost of the meter</t>
        </r>
        <r>
          <rPr>
            <sz val="9"/>
            <color indexed="81"/>
            <rFont val="Tahoma"/>
            <family val="2"/>
          </rPr>
          <t xml:space="preserve"> but includes the cost of installing a meter</t>
        </r>
      </text>
    </comment>
    <comment ref="F48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This charge </t>
        </r>
        <r>
          <rPr>
            <b/>
            <sz val="9"/>
            <color indexed="81"/>
            <rFont val="Tahoma"/>
            <family val="2"/>
          </rPr>
          <t>excludes the cost of the meter</t>
        </r>
        <r>
          <rPr>
            <sz val="9"/>
            <color indexed="81"/>
            <rFont val="Tahoma"/>
            <family val="2"/>
          </rPr>
          <t xml:space="preserve"> but includes the cost of installing a meter</t>
        </r>
      </text>
    </comment>
    <comment ref="F49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This charge </t>
        </r>
        <r>
          <rPr>
            <b/>
            <sz val="9"/>
            <color indexed="81"/>
            <rFont val="Tahoma"/>
            <family val="2"/>
          </rPr>
          <t>excludes the cost of the meter</t>
        </r>
        <r>
          <rPr>
            <sz val="9"/>
            <color indexed="81"/>
            <rFont val="Tahoma"/>
            <family val="2"/>
          </rPr>
          <t xml:space="preserve"> but includes the cost of installing a meter</t>
        </r>
      </text>
    </comment>
    <comment ref="F50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This charge must be selected for all 25mm boundary box connections
</t>
        </r>
      </text>
    </comment>
    <comment ref="F51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This charge is for the 32mm connection only. The charges for meter provision &amp; installation, along with a boundary box (where applicable) need to be added
</t>
        </r>
      </text>
    </comment>
    <comment ref="F52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This charge is for the 32mm connection only. The charges for meter provision &amp; installation, along with a boundary box (where applicable) need to be added
</t>
        </r>
      </text>
    </comment>
    <comment ref="F53" authorId="0" shapeId="0" xr:uid="{00000000-0006-0000-0300-000007000000}">
      <text>
        <r>
          <rPr>
            <sz val="9"/>
            <color indexed="81"/>
            <rFont val="Tahoma"/>
            <family val="2"/>
          </rPr>
          <t xml:space="preserve">This charge is for the 32mm connection only. The charges for meter provision &amp; installation, along with a boundary box (where applicable) need to be added
</t>
        </r>
      </text>
    </comment>
    <comment ref="F54" authorId="0" shapeId="0" xr:uid="{00000000-0006-0000-0300-000008000000}">
      <text>
        <r>
          <rPr>
            <sz val="9"/>
            <color indexed="81"/>
            <rFont val="Tahoma"/>
            <family val="2"/>
          </rPr>
          <t xml:space="preserve">This charge must be selected for all 32mm boundary box connections
</t>
        </r>
      </text>
    </comment>
    <comment ref="F96" authorId="0" shapeId="0" xr:uid="{00000000-0006-0000-0300-000009000000}">
      <text>
        <r>
          <rPr>
            <sz val="9"/>
            <color indexed="81"/>
            <rFont val="Tahoma"/>
            <family val="2"/>
          </rPr>
          <t>This charge includes the cost of installing the meters. Additional charges apply for the meter itself</t>
        </r>
      </text>
    </comment>
    <comment ref="F97" authorId="0" shapeId="0" xr:uid="{00000000-0006-0000-0300-00000A000000}">
      <text>
        <r>
          <rPr>
            <sz val="9"/>
            <color indexed="81"/>
            <rFont val="Tahoma"/>
            <family val="2"/>
          </rPr>
          <t>This charge includes the cost of installing the meters. Additional charges apply for the meter itself</t>
        </r>
      </text>
    </comment>
    <comment ref="F98" authorId="0" shapeId="0" xr:uid="{00000000-0006-0000-0300-00000B000000}">
      <text>
        <r>
          <rPr>
            <sz val="9"/>
            <color indexed="81"/>
            <rFont val="Tahoma"/>
            <family val="2"/>
          </rPr>
          <t>This charge includes the cost of installing the meters. Additional charges apply for the meter itself</t>
        </r>
      </text>
    </comment>
    <comment ref="F99" authorId="0" shapeId="0" xr:uid="{00000000-0006-0000-0300-00000C000000}">
      <text>
        <r>
          <rPr>
            <sz val="9"/>
            <color indexed="81"/>
            <rFont val="Tahoma"/>
            <family val="2"/>
          </rPr>
          <t>This charge includes the cost of installing the meters. Additional charges apply for the meter itself</t>
        </r>
      </text>
    </comment>
    <comment ref="J157" authorId="0" shapeId="0" xr:uid="{00000000-0006-0000-0300-00000E000000}">
      <text>
        <r>
          <rPr>
            <sz val="9"/>
            <color indexed="81"/>
            <rFont val="Tahoma"/>
            <family val="2"/>
          </rPr>
          <t>Enter the number of equivalent standard infrastructure charges</t>
        </r>
      </text>
    </comment>
    <comment ref="J158" authorId="1" shapeId="0" xr:uid="{00000000-0006-0000-0300-00000F000000}">
      <text>
        <r>
          <rPr>
            <sz val="9"/>
            <color indexed="81"/>
            <rFont val="Tahoma"/>
            <family val="2"/>
          </rPr>
          <t>Enter the number of equivalent standard infrastructure charges</t>
        </r>
      </text>
    </comment>
  </commentList>
</comments>
</file>

<file path=xl/sharedStrings.xml><?xml version="1.0" encoding="utf-8"?>
<sst xmlns="http://schemas.openxmlformats.org/spreadsheetml/2006/main" count="1459" uniqueCount="594">
  <si>
    <t xml:space="preserve">Location:   </t>
  </si>
  <si>
    <t>Work activity</t>
  </si>
  <si>
    <t>Non contestable / Contestable</t>
  </si>
  <si>
    <t>Charges Scheme Reference</t>
  </si>
  <si>
    <t>Charge Item</t>
  </si>
  <si>
    <t>Charge Unit</t>
  </si>
  <si>
    <t>Charge</t>
  </si>
  <si>
    <t>Total</t>
  </si>
  <si>
    <t>Point of connection</t>
  </si>
  <si>
    <t>Non contestable</t>
  </si>
  <si>
    <t>Fixed fee</t>
  </si>
  <si>
    <t>Branch connections - Unsurfaced</t>
  </si>
  <si>
    <t>Each</t>
  </si>
  <si>
    <t>Branch connections - Surfaced</t>
  </si>
  <si>
    <t>Piece-up connections - Unsurfaced</t>
  </si>
  <si>
    <t>Contestable</t>
  </si>
  <si>
    <t>Piece-up connections - Surfaced</t>
  </si>
  <si>
    <t>End connections - Unsurfaced</t>
  </si>
  <si>
    <t>End connections - Surfaced</t>
  </si>
  <si>
    <t>Additional metre of PE main - Unsurfaced (50mm-99mm)</t>
  </si>
  <si>
    <t>Metre</t>
  </si>
  <si>
    <t>Additional metre of PE main - Surfaced (50mm-99mm)</t>
  </si>
  <si>
    <t>Additional metre of PE main not in trench - Surfaced (50mm-99mm)</t>
  </si>
  <si>
    <t>Additional metre of PE main - Lay only (50mm-99mm)</t>
  </si>
  <si>
    <t>Additional metre of BP main - Unsurfaced (50mm-99mm)</t>
  </si>
  <si>
    <t>Additional metre of BP main - Surfaced (50mm-99mm)</t>
  </si>
  <si>
    <t>Additional metre of BP main not in trench - Surfaced (50mm-99mm)</t>
  </si>
  <si>
    <t>Additional metre of BP main - Lay only (50mm-99mm)</t>
  </si>
  <si>
    <t>PMV / Bypass</t>
  </si>
  <si>
    <t>Other costs</t>
  </si>
  <si>
    <t>Charges for elements of work affected by "Exceptional Circumstances"</t>
  </si>
  <si>
    <t>Bespoke site specific</t>
  </si>
  <si>
    <t>Contribution by the Company towards the cost of upsizing, or enhancement work to be funded by the Company</t>
  </si>
  <si>
    <t>Reinforcement (Developer funded)</t>
  </si>
  <si>
    <t>Traffic Management</t>
  </si>
  <si>
    <t>Day</t>
  </si>
  <si>
    <t>Bus stop suspension</t>
  </si>
  <si>
    <t>Pedestrian crossing suspension</t>
  </si>
  <si>
    <t>Additional charges for information only. These will be invoiced separately if applicable</t>
  </si>
  <si>
    <t>Abortive charges (Exclusive of VAT)</t>
  </si>
  <si>
    <t>per visit</t>
  </si>
  <si>
    <t>Demobilisation/remobilisation charge (Exclusive of VAT)</t>
  </si>
  <si>
    <t>Footnotes</t>
  </si>
  <si>
    <t>Reference:</t>
  </si>
  <si>
    <t xml:space="preserve">Date:  </t>
  </si>
  <si>
    <t>Version</t>
  </si>
  <si>
    <t>Date</t>
  </si>
  <si>
    <t>Notes</t>
  </si>
  <si>
    <t>Author</t>
  </si>
  <si>
    <t>Mike Cotterill</t>
  </si>
  <si>
    <t>Original provided by Gareth Davies</t>
  </si>
  <si>
    <t>Nick O'Connor</t>
  </si>
  <si>
    <t>JobType</t>
  </si>
  <si>
    <t>VatRate</t>
  </si>
  <si>
    <t>JobType1</t>
  </si>
  <si>
    <t>JobType2</t>
  </si>
  <si>
    <t>JobType3</t>
  </si>
  <si>
    <t>JobType4</t>
  </si>
  <si>
    <t>DevelopmentCategory</t>
  </si>
  <si>
    <t>Household</t>
  </si>
  <si>
    <t>Non-household / Mixed</t>
  </si>
  <si>
    <t>Development Category:</t>
  </si>
  <si>
    <t>Changes to Self-Lay:
 - Combined UU charges and Main Laying sheets
 - Synchronised job information data across sheets
 - Linked VAT rate fields to job type-VAT rate lookup table
 - Implemented named ranges wherever possible 
 - Removed gridlines 
 - Applied conditional formatting</t>
  </si>
  <si>
    <t>Changes to Self-Lay:
 - Corrected UU charge and income offset VAT calc formulae</t>
  </si>
  <si>
    <t>Revisions to formulae to make them clearer: 
 - Replaced "SUM(y-x)" with "x-y"</t>
  </si>
  <si>
    <t>Further cosmetic tweaks to formulae to eliminate error values returned when data fields are blank</t>
  </si>
  <si>
    <t>Changes to Self-Lay: 
 - Removed VAT columns 
 - Made Scheme Cost &amp; Income Offset values visible 
 - Corrected calculation formulae 
 - Removed net mains requisition cost calculation</t>
  </si>
  <si>
    <t>Quantity (SLP Work)</t>
  </si>
  <si>
    <t>Quantity (UU Work)</t>
  </si>
  <si>
    <t>Main laying PE - Unsurfaced</t>
  </si>
  <si>
    <t>Main laying PE - Surfaced</t>
  </si>
  <si>
    <t>Main laying PE NOT IN TRENCH - Surfaced</t>
  </si>
  <si>
    <t>Main laying PE - Lay only</t>
  </si>
  <si>
    <t>Main laying BP - Unsurfaced</t>
  </si>
  <si>
    <t>Main laying BP - Surfaced</t>
  </si>
  <si>
    <t>Main laying BP NOT IN TRENCH - Surfaced</t>
  </si>
  <si>
    <t>Main laying BP - Lay only</t>
  </si>
  <si>
    <t xml:space="preserve">Updated named ranges to make cell formulae more readable 
Added Ready Reckoner calculation process flow </t>
  </si>
  <si>
    <t>1.</t>
  </si>
  <si>
    <t>2.</t>
  </si>
  <si>
    <t>3.</t>
  </si>
  <si>
    <t>Deleted "Connections" tab 
Added error handling to cell formulae 
Added conditional formatting to highlight text entries in fields requiring a numeric value 
Hidden "Datatables" and "Change History" tabs
Updated Instructions tab</t>
  </si>
  <si>
    <t>Completion of Ready Reckoner</t>
  </si>
  <si>
    <t>Additional metre of PE main - Laid in duct (50mm-99mm)</t>
  </si>
  <si>
    <t>Additional metre of BP main - Laid in duct (50mm-99mm)</t>
  </si>
  <si>
    <t>Main laying PE - Laid in duct</t>
  </si>
  <si>
    <t>Main laying BP - Laid in duct</t>
  </si>
  <si>
    <t>Chamber abandonment up to 900mm x 600mm (per chamber) - Unsurfaced</t>
  </si>
  <si>
    <t>Chamber abandonment larger than 900mm x 600mm (per chamber) - Unsurfaced</t>
  </si>
  <si>
    <t>Chamber abandonment up to 900mm x 600mm (per chamber) - Surfaced</t>
  </si>
  <si>
    <t>Chamber abandonment larger than 900mm x 600mm (per chamber) - Surfaced</t>
  </si>
  <si>
    <t>Abandonments (Mains)</t>
  </si>
  <si>
    <t>Abandonments (Chambers)</t>
  </si>
  <si>
    <t>Trial holes</t>
  </si>
  <si>
    <t>Trial hole - Unsurfaced</t>
  </si>
  <si>
    <t>Trial hole - Surfaced</t>
  </si>
  <si>
    <t>Pressure testing &amp; sampling</t>
  </si>
  <si>
    <t>m</t>
  </si>
  <si>
    <t>Bacteriological test (per sample)</t>
  </si>
  <si>
    <t>Pressure test</t>
  </si>
  <si>
    <t>Service transfers</t>
  </si>
  <si>
    <t>Service transfer up to 50mm - Unsurfaced</t>
  </si>
  <si>
    <t>Service transfer up to 50mm - Surfaced</t>
  </si>
  <si>
    <t>Main laying network assemblies</t>
  </si>
  <si>
    <t>New chambers</t>
  </si>
  <si>
    <t>Install new / replacement chamber - Unsurfaced</t>
  </si>
  <si>
    <t>Install new / replacement chamber - Surfaced</t>
  </si>
  <si>
    <t>DeliveryRoute</t>
  </si>
  <si>
    <t>Self-Lay</t>
  </si>
  <si>
    <t>UU Build</t>
  </si>
  <si>
    <t>Delivery Route</t>
  </si>
  <si>
    <t>Water fitting</t>
  </si>
  <si>
    <t>Loading units</t>
  </si>
  <si>
    <t>Number within Plot</t>
  </si>
  <si>
    <t>Per Plot Equivalent:</t>
  </si>
  <si>
    <t>Relevant Multiplier Calculator</t>
  </si>
  <si>
    <r>
      <t>Enter quantities in columns G &amp; H for specific work to be carried out by UU and SLP respectively (The relevant</t>
    </r>
    <r>
      <rPr>
        <b/>
        <sz val="14"/>
        <color rgb="FFFF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administration fee has been included already)</t>
    </r>
  </si>
  <si>
    <t>Main Laying Calculation Worksheet</t>
  </si>
  <si>
    <t xml:space="preserve"> </t>
  </si>
  <si>
    <t>All figures listed are subject to VAT as applicable</t>
  </si>
  <si>
    <t>Baselined for FY21</t>
  </si>
  <si>
    <t>Removed all calculated fields except "SLP Mains Scheme Cost" and "UU Charges"</t>
  </si>
  <si>
    <t>Re-added income offset, calculated against sum of Plot Quants
Updated wording for Plot Quant fields</t>
  </si>
  <si>
    <t>Process steps</t>
  </si>
  <si>
    <t>Enter quantity for specific charge</t>
  </si>
  <si>
    <t>Select VAT rate</t>
  </si>
  <si>
    <t>Filter on Net cost and deselect zero cost entries (£-)</t>
  </si>
  <si>
    <t>UU Reference</t>
  </si>
  <si>
    <t>Print charges sheet and attached to quotation letter or save as PDF and email</t>
  </si>
  <si>
    <t>Save ready reckoner as a PDF file against the service order on SAP</t>
  </si>
  <si>
    <t>Net quotation value based on existing terms</t>
  </si>
  <si>
    <t>UU Reference:</t>
  </si>
  <si>
    <t>Quantity</t>
  </si>
  <si>
    <t>Per application</t>
  </si>
  <si>
    <t>25mm Connections</t>
  </si>
  <si>
    <t>25mm metered service connection - Unsurfaced</t>
  </si>
  <si>
    <t>25mm metered service connection - Surfaced</t>
  </si>
  <si>
    <t>per box</t>
  </si>
  <si>
    <t>Connections greater than 25mm</t>
  </si>
  <si>
    <t>63mm service connection - Unsurfaced</t>
  </si>
  <si>
    <t>63mm service connection - Surfaced</t>
  </si>
  <si>
    <t>90mm service connection - Unsurfaced</t>
  </si>
  <si>
    <t>90mm service connection - Surfaced</t>
  </si>
  <si>
    <t>110mm service connection - Unsurfaced</t>
  </si>
  <si>
    <t>110mm service connection - Surfaced</t>
  </si>
  <si>
    <t>160mm service connection - Unsurfaced</t>
  </si>
  <si>
    <t>160mm service connection - Surfaced</t>
  </si>
  <si>
    <t>Additional metre of PE service pipe - Unsurfaced (25mm-32mm)</t>
  </si>
  <si>
    <t>Additional metre of PE service pipe - Unsurfaced (63mm-90mm)</t>
  </si>
  <si>
    <t>Additional metre of PE service pipe - Surfaced (25mm-32mm)</t>
  </si>
  <si>
    <t>Additional metre of PE service pipe - Surfaced (63mm-90mm)</t>
  </si>
  <si>
    <t>Additional metre of BP service pipe - Unsurfaced (25mm-32mm)</t>
  </si>
  <si>
    <t>Additional metre of BP service pipe - Unsurfaced (63mm-90mm)</t>
  </si>
  <si>
    <t>Additional metre of BP service pipe - Unsurfaced (110mm-160mm)</t>
  </si>
  <si>
    <t>Additional metre of BP service pipe - Surfaced (25mm-32mm)</t>
  </si>
  <si>
    <t>Additional metre of BP service pipe - Surfaced (63mm-90mm)</t>
  </si>
  <si>
    <t>Additional metre of BP service pipe - Surfaced (110mm-160mm)</t>
  </si>
  <si>
    <t>Meter Installation</t>
  </si>
  <si>
    <t>per plot</t>
  </si>
  <si>
    <t xml:space="preserve">Temporary connection </t>
  </si>
  <si>
    <t>Infrastructure credits to account for relevant use within the last 5 years - Water</t>
  </si>
  <si>
    <t>Infrastructure credits to account for relevant use within the last 5 years - Sewerage</t>
  </si>
  <si>
    <t>For existing terms select TKG STOPs as appropriate
(This is not an exhaustive list)</t>
  </si>
  <si>
    <t>Work Description</t>
  </si>
  <si>
    <t>Water UK description applied</t>
  </si>
  <si>
    <t>Net Cost</t>
  </si>
  <si>
    <t>vat rate</t>
  </si>
  <si>
    <t>vat</t>
  </si>
  <si>
    <t>total</t>
  </si>
  <si>
    <t>Yes</t>
  </si>
  <si>
    <t>NSA101, NSA105, NSA115, NSA117</t>
  </si>
  <si>
    <t>NSA102, NSA106, NSA116, NSA118</t>
  </si>
  <si>
    <t>25mm metered service connection on-site - Excavation undertaken by customer</t>
  </si>
  <si>
    <t>E/O charge for boundary box</t>
  </si>
  <si>
    <t>Boundary box</t>
  </si>
  <si>
    <r>
      <t xml:space="preserve">32mm </t>
    </r>
    <r>
      <rPr>
        <sz val="10"/>
        <color theme="1"/>
        <rFont val="Calibri"/>
        <family val="2"/>
        <scheme val="minor"/>
      </rPr>
      <t>connection - Unsurfaced</t>
    </r>
  </si>
  <si>
    <t>32mm service connection - Unsurfaced</t>
  </si>
  <si>
    <r>
      <t xml:space="preserve">32mm </t>
    </r>
    <r>
      <rPr>
        <sz val="10"/>
        <color theme="1"/>
        <rFont val="Calibri"/>
        <family val="2"/>
        <scheme val="minor"/>
      </rPr>
      <t>connection - Surfaced</t>
    </r>
  </si>
  <si>
    <t>32mm service connection - Surfaced</t>
  </si>
  <si>
    <t>32mm connection only on-site - No excavation</t>
  </si>
  <si>
    <t>32mm service connection on-site - Excavation undertaken by customer</t>
  </si>
  <si>
    <t>E/O charge for Ebco boundary box</t>
  </si>
  <si>
    <t>Ebco boundary box</t>
  </si>
  <si>
    <t>NSA209</t>
  </si>
  <si>
    <t>63mm connection - Unsurfaced</t>
  </si>
  <si>
    <t>NSA212</t>
  </si>
  <si>
    <t>63mm connection - Surfaced</t>
  </si>
  <si>
    <t>90mm connection - Unsurfaced</t>
  </si>
  <si>
    <t>90mm connection - Surfaced</t>
  </si>
  <si>
    <t>NSA210</t>
  </si>
  <si>
    <t>110mm connection - Unsurfaced</t>
  </si>
  <si>
    <t>NSA213</t>
  </si>
  <si>
    <t>110mm connection - Surfaced</t>
  </si>
  <si>
    <t>160mm connection - Unsurfaced</t>
  </si>
  <si>
    <t>160mm connection - Surfaced</t>
  </si>
  <si>
    <t>NSA309, NSA310, NSA311, NSA312</t>
  </si>
  <si>
    <t>Provision of Meter &amp; Strainers</t>
  </si>
  <si>
    <t>15mm to 20mm - Manifold or in-line meter</t>
  </si>
  <si>
    <t>Provision of 15mm-20mm manifold or in-line meter</t>
  </si>
  <si>
    <t>NSA313, NSA314</t>
  </si>
  <si>
    <t>25mm - Manifold or in-line meter</t>
  </si>
  <si>
    <t>Provision of 25mm manifold or in-line meter</t>
  </si>
  <si>
    <t>NSA317, NSA318</t>
  </si>
  <si>
    <t>40mm - Manifold or in-line meter</t>
  </si>
  <si>
    <t>Provision of 40mm manifold or in-line meter</t>
  </si>
  <si>
    <t>NSA315, NSA316</t>
  </si>
  <si>
    <t>50mm - Manifold or in-line meter</t>
  </si>
  <si>
    <t>Provision of 50mm manifold or in-line meter</t>
  </si>
  <si>
    <t>NSA341</t>
  </si>
  <si>
    <t>80mm - Manifold or in-line meter</t>
  </si>
  <si>
    <t>Provision of 80mm manifold or in-line meter</t>
  </si>
  <si>
    <t>NSA337</t>
  </si>
  <si>
    <t>100mm - Manifold or in-line meter</t>
  </si>
  <si>
    <t>Provision of 100mm manifold or in-line meter</t>
  </si>
  <si>
    <t>NSA338</t>
  </si>
  <si>
    <t>150mm - Manifold or in-line meter</t>
  </si>
  <si>
    <t>Provision of 150mm manifold or in-line meter</t>
  </si>
  <si>
    <t>50mm - Combination meter</t>
  </si>
  <si>
    <t>Provision of 50mm combination meter</t>
  </si>
  <si>
    <t>80mm - Combination meter</t>
  </si>
  <si>
    <t>Provision of 80mm combination meter</t>
  </si>
  <si>
    <t>100mm - Combination meter</t>
  </si>
  <si>
    <t>Provision of 100mm combination meter</t>
  </si>
  <si>
    <t>150mm - Combination meter</t>
  </si>
  <si>
    <t>Provision of 150mm combination meter</t>
  </si>
  <si>
    <t>50mm - Strainer</t>
  </si>
  <si>
    <t>Provision of 50mm strainer</t>
  </si>
  <si>
    <t>80mm - Strainer</t>
  </si>
  <si>
    <t>Provision of 80mm strainer</t>
  </si>
  <si>
    <t>100mm - Strainer</t>
  </si>
  <si>
    <t>Provision of 100mm strainer</t>
  </si>
  <si>
    <t>150mm - Strainer</t>
  </si>
  <si>
    <t>Provision of 150mm strainer</t>
  </si>
  <si>
    <t>15mm to 25mm manifold meter</t>
  </si>
  <si>
    <t>15mm to 20mm in-line meter</t>
  </si>
  <si>
    <t>Installation of 15mm to 20mm in-line meter</t>
  </si>
  <si>
    <t>25mm to 40mm in-line meter - Internal</t>
  </si>
  <si>
    <t>Installation of 25mm to 40mm in-line meter - Internal</t>
  </si>
  <si>
    <t>25mm to 40mm in-line meter - External Unsurfaced</t>
  </si>
  <si>
    <t>Installation of 25mm to 40mm in-line meter - External Unsurfaced</t>
  </si>
  <si>
    <t>25mm to 40mm in-line meter - External Surfaced</t>
  </si>
  <si>
    <t>Installation of 25mm to 40mm in-line meter - External Surfaced</t>
  </si>
  <si>
    <t>50mm meter - Internal</t>
  </si>
  <si>
    <t>Installation of 50mm meter - Internal</t>
  </si>
  <si>
    <t>50mm meter - External Unsurfaced</t>
  </si>
  <si>
    <t>Installation of 50mm meter - External Unsurfaced</t>
  </si>
  <si>
    <t>50mm meter - External Surfaced</t>
  </si>
  <si>
    <t>Installation of 50mm meter - External Surfaced</t>
  </si>
  <si>
    <t>Larger than 50mm meter - Internal</t>
  </si>
  <si>
    <t>Installation of Larger than 50mm meter - Internal</t>
  </si>
  <si>
    <t>Larger than 50mm meter - External Unsurfaced</t>
  </si>
  <si>
    <t>Installation of Larger than 50mm meter - External Unsurfaced</t>
  </si>
  <si>
    <t>Larger than 50mm meter - External Surfaced</t>
  </si>
  <si>
    <t>Installation of Larger than 50mm meter - External Surfaced</t>
  </si>
  <si>
    <t>NSA303</t>
  </si>
  <si>
    <t>Multiport meter boxes</t>
  </si>
  <si>
    <t>4 port meter box - Standard</t>
  </si>
  <si>
    <t>NSA302</t>
  </si>
  <si>
    <t>NSA304</t>
  </si>
  <si>
    <t>6 port meter box - Standard</t>
  </si>
  <si>
    <t>NSA308</t>
  </si>
  <si>
    <t>Temp Supply</t>
  </si>
  <si>
    <t>Temporary building supply connection</t>
  </si>
  <si>
    <t>Temporary building supply connection E/O 2m/Unsurfaced</t>
  </si>
  <si>
    <t xml:space="preserve">Additional metre of PE service pipe - Unsurfaced 25mm </t>
  </si>
  <si>
    <t>Temporary building supply connection E/O 2m/Surfaced</t>
  </si>
  <si>
    <t xml:space="preserve">Additional metre of PE service pipe - Surfaced 25mm </t>
  </si>
  <si>
    <t>Lay customer supplied service</t>
  </si>
  <si>
    <t xml:space="preserve">Lay customer service pipe in open trench/duct </t>
  </si>
  <si>
    <t>Lay customer service pipe in open trench/duct - Enabling work by customer</t>
  </si>
  <si>
    <t>NSA107</t>
  </si>
  <si>
    <t>Service laying PE (cost/metre) - Unsurfaced</t>
  </si>
  <si>
    <t>PE Serv E/O 2m/VShort/0-32/Unsurfaced</t>
  </si>
  <si>
    <t>NSA215</t>
  </si>
  <si>
    <t>PE Serv E/O 2m/VShort/50-99/Unsurfaced</t>
  </si>
  <si>
    <t>NSA216</t>
  </si>
  <si>
    <t>NSA108</t>
  </si>
  <si>
    <t>Service laying PE (cost/metre) - Surfaced</t>
  </si>
  <si>
    <t>PE Serv E/O 2m//VShort/0-32/Surfaced</t>
  </si>
  <si>
    <t>NSA218</t>
  </si>
  <si>
    <t>PE Serv E/O 2m/VShort/50-99/Surfaced</t>
  </si>
  <si>
    <t>NSA219</t>
  </si>
  <si>
    <t>NSA111, NSA113</t>
  </si>
  <si>
    <t>Service laying PE (cost/metre) - Lay only / Laid in ducts</t>
  </si>
  <si>
    <t>NSA227</t>
  </si>
  <si>
    <t>NMA208</t>
  </si>
  <si>
    <t>NSA109</t>
  </si>
  <si>
    <t>Service laying BP (cost/metre) - Unsurfaced</t>
  </si>
  <si>
    <t>Barr Pipe Serv E/O 2m/VShort/0-32/Unsurfaced</t>
  </si>
  <si>
    <t>NSA221</t>
  </si>
  <si>
    <t>BP Serv E/O 2m/VShort/50-99/Unsurfaced</t>
  </si>
  <si>
    <t>NSA222</t>
  </si>
  <si>
    <t>BP Serv E/O 2m/VShort/100-160/Unsurfaced</t>
  </si>
  <si>
    <t>NSA110</t>
  </si>
  <si>
    <t>Service laying BP (cost/metre) - Surfaced</t>
  </si>
  <si>
    <t>Barr Pipe Serv E/O 2m/VShort/0-32/Surfaced</t>
  </si>
  <si>
    <t>NSA224</t>
  </si>
  <si>
    <t>BP Serv E/O 2m/VShort/50-99/Surfaced</t>
  </si>
  <si>
    <t>NSA225</t>
  </si>
  <si>
    <t>BP Serv E/O 2m/VShort/100-160/Surfaced</t>
  </si>
  <si>
    <t>NSA112, NSA114</t>
  </si>
  <si>
    <t>Service laying BP (cost/metre) - Lay only / Laid in ducts</t>
  </si>
  <si>
    <t>NSA228</t>
  </si>
  <si>
    <t>NMA220</t>
  </si>
  <si>
    <t xml:space="preserve">Water Regulation initial inspection </t>
  </si>
  <si>
    <t>Water Regulation Inspection - (External)</t>
  </si>
  <si>
    <r>
      <t xml:space="preserve">Water Regs Inspection (External) (where company inspects service connection laid by others) </t>
    </r>
    <r>
      <rPr>
        <vertAlign val="superscript"/>
        <sz val="10"/>
        <rFont val="Calibri"/>
        <family val="2"/>
      </rPr>
      <t>(1)</t>
    </r>
  </si>
  <si>
    <t>Water Regulation Inspection - (Internal)</t>
  </si>
  <si>
    <r>
      <t xml:space="preserve">Water Regs Inspection (Internal) (where company inspects service connection laid by others) </t>
    </r>
    <r>
      <rPr>
        <vertAlign val="superscript"/>
        <sz val="10"/>
        <rFont val="Calibri"/>
        <family val="2"/>
      </rPr>
      <t>(1)</t>
    </r>
  </si>
  <si>
    <t>Take over existing supply</t>
  </si>
  <si>
    <t>Application fee</t>
  </si>
  <si>
    <t>Non Contestable</t>
  </si>
  <si>
    <t>Take over existing supply - Application fee</t>
  </si>
  <si>
    <t>Take over existing supply - Administration fee</t>
  </si>
  <si>
    <t>Pressure testing &amp; Sampling</t>
  </si>
  <si>
    <t>Service connection - pressure test</t>
  </si>
  <si>
    <t>Service connection - bacteriological test</t>
  </si>
  <si>
    <t>Trial Holes</t>
  </si>
  <si>
    <t>Trial hole per m3 of excavation - Unsurfaced</t>
  </si>
  <si>
    <t>m3</t>
  </si>
  <si>
    <t>Trial hole per m3 of excavation - Surfaced</t>
  </si>
  <si>
    <t>Additional costs which may apply in exceptional circumstances</t>
  </si>
  <si>
    <t>Parking bay suspension</t>
  </si>
  <si>
    <t>Service connection costs</t>
  </si>
  <si>
    <t>Water Infrastructure charge (Standard)</t>
  </si>
  <si>
    <t>Infrastructure charges due for the development - Water</t>
  </si>
  <si>
    <t>Sewerage Infrastructure charge (Standard)</t>
  </si>
  <si>
    <t>Infrastructure charges due for the development - Sewerage</t>
  </si>
  <si>
    <t>Water Infrastructure charge (Relevant multiplier)</t>
  </si>
  <si>
    <t>Infrastructure charges for domestic use in premises other than houses or flats with their own discrete water supplies (using the relevant multiplier or other appropriate means) - Water</t>
  </si>
  <si>
    <t>based on fittings</t>
  </si>
  <si>
    <t>Sewerage Infrastructure charge (Relevant multiplier)</t>
  </si>
  <si>
    <t>Infrastructure charges for domestic use in premises other than houses or flats with their own discrete water supplies (using the relevant multiplier or other appropriate means) - Sewerage</t>
  </si>
  <si>
    <t>Other costs - (Building Water &amp; Infrastructure Charges)</t>
  </si>
  <si>
    <t>Total cost</t>
  </si>
  <si>
    <r>
      <rPr>
        <vertAlign val="superscript"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No charge for first inspection, subsequent inspections are chargeable</t>
    </r>
  </si>
  <si>
    <t>Summary of scheme</t>
  </si>
  <si>
    <t xml:space="preserve">UU charges </t>
  </si>
  <si>
    <t xml:space="preserve">Enabling works charges </t>
  </si>
  <si>
    <t>Total Connections charges</t>
  </si>
  <si>
    <r>
      <t xml:space="preserve">&lt; These charges </t>
    </r>
    <r>
      <rPr>
        <b/>
        <sz val="11"/>
        <color rgb="FFFF0000"/>
        <rFont val="Calibri"/>
        <family val="2"/>
        <scheme val="minor"/>
      </rPr>
      <t xml:space="preserve">are payable by you </t>
    </r>
    <r>
      <rPr>
        <sz val="11"/>
        <color rgb="FFFF0000"/>
        <rFont val="Calibri"/>
        <family val="2"/>
        <scheme val="minor"/>
      </rPr>
      <t xml:space="preserve">when work is requested i.e. Branch connection or mains laying </t>
    </r>
  </si>
  <si>
    <r>
      <t xml:space="preserve">&lt; These charges </t>
    </r>
    <r>
      <rPr>
        <b/>
        <sz val="11"/>
        <color rgb="FFFF0000"/>
        <rFont val="Calibri"/>
        <family val="2"/>
        <scheme val="minor"/>
      </rPr>
      <t xml:space="preserve">are payable by you </t>
    </r>
    <r>
      <rPr>
        <sz val="11"/>
        <color rgb="FFFF0000"/>
        <rFont val="Calibri"/>
        <family val="2"/>
        <scheme val="minor"/>
      </rPr>
      <t xml:space="preserve">as each plot/premise is connected - payable as each connection is made and </t>
    </r>
    <r>
      <rPr>
        <b/>
        <sz val="11"/>
        <color rgb="FFFF0000"/>
        <rFont val="Calibri"/>
        <family val="2"/>
        <scheme val="minor"/>
      </rPr>
      <t>we</t>
    </r>
    <r>
      <rPr>
        <sz val="11"/>
        <color rgb="FFFF0000"/>
        <rFont val="Calibri"/>
        <family val="2"/>
        <scheme val="minor"/>
      </rPr>
      <t xml:space="preserve"> are informed.</t>
    </r>
  </si>
  <si>
    <t>Select Development Category ("Household" / "Non-household / Mixed") from the drop-down list in cell B6</t>
  </si>
  <si>
    <t>Select Delivery Route ("Self-Lay" / "UU Build") from the drop-down list in cell B7</t>
  </si>
  <si>
    <t>Connections Calculation Worksheet</t>
  </si>
  <si>
    <t xml:space="preserve">Enter quantities in column J (between cells 13 &amp; 110) for connections work to be carried out by UU. If an SLP is carrying out the specific activity, please leave blank. </t>
  </si>
  <si>
    <t>Re-join of non-lead service pipe (up to 32mm) - Unsurfaced</t>
  </si>
  <si>
    <t>Re-join of non-lead service pipe (up to 32mm) - Surfaced</t>
  </si>
  <si>
    <t>25mm - 32mm service re-join - Unsurfaced</t>
  </si>
  <si>
    <t>Re-join of non-lead service pipes</t>
  </si>
  <si>
    <t>63mm connection only on-site - No excavation</t>
  </si>
  <si>
    <t>90mm connection only on-site - No excavation</t>
  </si>
  <si>
    <t>110mm connection only on-site - No excavation</t>
  </si>
  <si>
    <t>160mm connection only on-site - No excavation</t>
  </si>
  <si>
    <t>90mm service connection on-site - Excavation undertaken by customer</t>
  </si>
  <si>
    <t>110mm service connection on-site - Excavation undertaken by customer</t>
  </si>
  <si>
    <t>160mm service connection on-site - Excavation undertaken by customer</t>
  </si>
  <si>
    <t>63mm service connection on-site - Excavation undertaken by customer</t>
  </si>
  <si>
    <t>Administration fee  - per self laid connection</t>
  </si>
  <si>
    <t>Administration fee - per Company Laid Connection</t>
  </si>
  <si>
    <t>Water Infrastructure credits (standard)</t>
  </si>
  <si>
    <t>Sewerage Infrastructure credits (standard)</t>
  </si>
  <si>
    <t>25mm - 32mm service re-join - Surfaced</t>
  </si>
  <si>
    <t>Installation of 15mm to 20mm manifold meter</t>
  </si>
  <si>
    <t>Washbasin, hand basin, bidet, WC-cistern</t>
  </si>
  <si>
    <t>Domestic kitchen sink, washing machine* dish washing machine, sink, shower head</t>
  </si>
  <si>
    <t>Urinal flush valve</t>
  </si>
  <si>
    <t>Bath domestic</t>
  </si>
  <si>
    <t>Taps/(garden/garage)</t>
  </si>
  <si>
    <t>Non-domestic kitchen sink DN20, bath non-domestic</t>
  </si>
  <si>
    <t>Flush valve DN20</t>
  </si>
  <si>
    <t>Self Lay Total</t>
  </si>
  <si>
    <t>UU Total</t>
  </si>
  <si>
    <t>2 way temporary traffic lights setup &amp; removal (up to 3 days)</t>
  </si>
  <si>
    <t>Manual Control  Daily charge - Traffic Lights (Peak Hours)</t>
  </si>
  <si>
    <t>Manual Control Daily charge  - Traffic Lights (All Day)</t>
  </si>
  <si>
    <t>Abortive meter fit at SLP site</t>
  </si>
  <si>
    <t>SLP non notification</t>
  </si>
  <si>
    <t>Out of hours working</t>
  </si>
  <si>
    <t>Branch connections - Lay only</t>
  </si>
  <si>
    <t>Piece-up connections - Lay only</t>
  </si>
  <si>
    <t>End connections - Lay only</t>
  </si>
  <si>
    <t>PE Serv E/O 2m/0-32/Laid in ducts</t>
  </si>
  <si>
    <t>Additional metre of PE service pipe - Laid in ducts (25mm-32mm)</t>
  </si>
  <si>
    <t>Additional metre of PE service pipe - Lay only (25mm-32mm)</t>
  </si>
  <si>
    <t>Barr Pipe Serv E/O 2m/0-32/Laid in ducts</t>
  </si>
  <si>
    <t>Additional metre of BP service pipe - Laid in ducts (25mm-32mm)</t>
  </si>
  <si>
    <t>Additional metre of BP service pipe - Lay only (25mm-32mm)</t>
  </si>
  <si>
    <t>Daily charge for traffic management (above 3 days)</t>
  </si>
  <si>
    <t>PE Serv E/O 2m/0-32/Lay Only</t>
  </si>
  <si>
    <t xml:space="preserve">Barr Pipe Serv E/O 2m/0-32/Lay Only </t>
  </si>
  <si>
    <r>
      <t>m</t>
    </r>
    <r>
      <rPr>
        <vertAlign val="superscript"/>
        <sz val="10"/>
        <rFont val="Calibri"/>
        <family val="2"/>
        <scheme val="minor"/>
      </rPr>
      <t>3</t>
    </r>
  </si>
  <si>
    <t>Additional metre of PE service pipe - Lay only (63mm-90mm)</t>
  </si>
  <si>
    <t>Additional metre of BP service pipe - Lay only (63mm-90mm)</t>
  </si>
  <si>
    <t>Additional metre of BP service pipe - Lay only (110mm-160mm)</t>
  </si>
  <si>
    <t>New Service/Multiport 4ports</t>
  </si>
  <si>
    <t>New Service/Multiport 6ports</t>
  </si>
  <si>
    <t>New Serv/Mport/Gun Metal /6ports</t>
  </si>
  <si>
    <t>New Serv/Mport/Gun Metal /4ports</t>
  </si>
  <si>
    <t>Point of connection enquiry</t>
  </si>
  <si>
    <t>Application Fees</t>
  </si>
  <si>
    <t>Administration Fees</t>
  </si>
  <si>
    <t>Mains requisition application fee</t>
  </si>
  <si>
    <t>Mains requisition administration fee</t>
  </si>
  <si>
    <t>Cycle lane closure</t>
  </si>
  <si>
    <t>Impact protection vehicle</t>
  </si>
  <si>
    <t>Traffic light suspension</t>
  </si>
  <si>
    <t>Installation of a temporary pedestrian crossing</t>
  </si>
  <si>
    <t>Water pre-development</t>
  </si>
  <si>
    <t>Service connection admin fee (associated with main-laying schemes - statutory or self build)</t>
  </si>
  <si>
    <t>Statutory service connection admin fee</t>
  </si>
  <si>
    <t>Self-lay service connection admin fee</t>
  </si>
  <si>
    <t>SLP connection off existing application fee</t>
  </si>
  <si>
    <t>SLP connection off existing application fee additional properties supplied by their own single connection</t>
  </si>
  <si>
    <t>SLP connection off existing application fee additional properties supplied by the same connections</t>
  </si>
  <si>
    <t>Water connection application fee</t>
  </si>
  <si>
    <t>Water connection application fee additional properties supplied by their own single connection</t>
  </si>
  <si>
    <t>Water connection application fee additional properties supplied by the same connection</t>
  </si>
  <si>
    <t>Water connection application fee (SLP application)</t>
  </si>
  <si>
    <t>Water connection application fee (SLP application) additional properties supplied by their own single connection</t>
  </si>
  <si>
    <t>Water connection application fee (SLP application) additional properties supplied by the same connections</t>
  </si>
  <si>
    <t>SLP connection off existing administration fee</t>
  </si>
  <si>
    <t>SLP connection off existing administration fee additional properties supplied by their own single connection</t>
  </si>
  <si>
    <t>SLP connection off existing administration fee additional properties supplied by the same connections</t>
  </si>
  <si>
    <t>Water connection administration fee</t>
  </si>
  <si>
    <t>Water connection administration fee additional properties supplied by their own single connection</t>
  </si>
  <si>
    <t>Water connection administration fee additional properties supplied by the same connection</t>
  </si>
  <si>
    <t>Water connection administration fee (SLP application)</t>
  </si>
  <si>
    <t>Water connection administration fee (SLP application) additional properties supplied by their own single connection</t>
  </si>
  <si>
    <t>Water connection administration fee (SLP application) additional properties supplied by the same connections</t>
  </si>
  <si>
    <t>Installation of a pulse unit / splitter</t>
  </si>
  <si>
    <t>Environmental component</t>
  </si>
  <si>
    <t>Environmental component - water</t>
  </si>
  <si>
    <t>Environmental component - sewerage</t>
  </si>
  <si>
    <t>SLP connection off existing application fee (SLP connection)</t>
  </si>
  <si>
    <t>SLP connection off existing administration fee (SLP connection)</t>
  </si>
  <si>
    <t>SLP connection off existing administration fee additional properties supplied by their own single connection (SLP connection)</t>
  </si>
  <si>
    <t>SLP connection off existing administration fee additional properties supplied by the same connections (SLP connection)</t>
  </si>
  <si>
    <t>PE Serv E/O 2m/VShort/160/Surfaced</t>
  </si>
  <si>
    <t>PE Serv E/O 2m/VShort/160/Unsurfaced</t>
  </si>
  <si>
    <t>PE Serv E/O 2m/VShort/110/Unsurfaced</t>
  </si>
  <si>
    <t>PE Serv E/O 2m/VShort/110/Surfaced</t>
  </si>
  <si>
    <t xml:space="preserve">PE Serv E/O 2m/50-90/Lay Only </t>
  </si>
  <si>
    <t>PE Serv E/O 2m/110/Lay Only</t>
  </si>
  <si>
    <t>PE Serv E/O 2m/160/Lay Only</t>
  </si>
  <si>
    <t>Barr Pipe Serv E/O 2m/50-90/Lay Only</t>
  </si>
  <si>
    <t>Barr Pipe Serv E/O 2m /100-160/Lay Only</t>
  </si>
  <si>
    <t>Administration fee 1st premise</t>
  </si>
  <si>
    <t>Administration fee each additional premise</t>
  </si>
  <si>
    <t>5.2.2</t>
  </si>
  <si>
    <t>7.1.5</t>
  </si>
  <si>
    <t>7.1.4</t>
  </si>
  <si>
    <t>5.2.7</t>
  </si>
  <si>
    <t xml:space="preserve">Infrastructure Charges </t>
  </si>
  <si>
    <t>Infrastructure Credits</t>
  </si>
  <si>
    <t xml:space="preserve">Total scheme charges </t>
  </si>
  <si>
    <t>Self-lay mains (SLP connection) application fee</t>
  </si>
  <si>
    <t>Self-lay mains (UU connection) application fee</t>
  </si>
  <si>
    <t>Self-lay mains (SLP connection) administration fee</t>
  </si>
  <si>
    <t>Self-lay mains (UU connection) administration fee</t>
  </si>
  <si>
    <t>3 way temporary traffic lights setup &amp; removal (up to 3 days)</t>
  </si>
  <si>
    <t>4 way temporary traffic lights setup &amp; removal (up to 3 days)</t>
  </si>
  <si>
    <t>Out of hours working (per hour)</t>
  </si>
  <si>
    <t>Highway authority costs eg Temporary Traffic Regulation Order (TTRO)</t>
  </si>
  <si>
    <t>Lane closure up to 60mph (up to 3 days)</t>
  </si>
  <si>
    <t>Administration fee
(off existing mains - not associated with main-laying schemes - statutory or self build)</t>
  </si>
  <si>
    <t>Application fee
(off existing mains - not associated with main-laying schemes - statutory or self build)</t>
  </si>
  <si>
    <t>SLP connection off existing application fee additional properties supplied by their own single connection (SLP connection)</t>
  </si>
  <si>
    <t>SLP connection off existing application fee additional properties supplied by the same connections (SLP connection)</t>
  </si>
  <si>
    <t>Water connection application fee (SLP application UU connection)</t>
  </si>
  <si>
    <t>Water connection application fee (SLP application UU connection) additional properties supplied by their own single connection</t>
  </si>
  <si>
    <t>Water connection application fee (SLP application UU connection) additional properties supplied by the same connections</t>
  </si>
  <si>
    <t>Water connection administration fee (SLP application UU connection)</t>
  </si>
  <si>
    <t>Water connection administration fee (SLP application UU connection) additional properties supplied by their own single connection</t>
  </si>
  <si>
    <t>Water connection administration fee (SLP application UU connection) additional properties supplied by the same connections</t>
  </si>
  <si>
    <r>
      <t xml:space="preserve">25mm connection - Unsurfaced </t>
    </r>
    <r>
      <rPr>
        <sz val="10"/>
        <color rgb="FFFF0000"/>
        <rFont val="Calibri"/>
        <family val="2"/>
        <scheme val="minor"/>
      </rPr>
      <t>(excludes the cost of the meter)</t>
    </r>
  </si>
  <si>
    <r>
      <t xml:space="preserve">25mm connection - Surfaced </t>
    </r>
    <r>
      <rPr>
        <sz val="10"/>
        <color rgb="FFFF0000"/>
        <rFont val="Calibri"/>
        <family val="2"/>
        <scheme val="minor"/>
      </rPr>
      <t>(excludes the cost of the meter)</t>
    </r>
  </si>
  <si>
    <r>
      <t xml:space="preserve">25mm connection only on-site - No excavation </t>
    </r>
    <r>
      <rPr>
        <sz val="10"/>
        <color rgb="FFFF0000"/>
        <rFont val="Calibri"/>
        <family val="2"/>
        <scheme val="minor"/>
      </rPr>
      <t>(excludes the cost of the meter)</t>
    </r>
  </si>
  <si>
    <t>Pulse unit / splitter</t>
  </si>
  <si>
    <t>Additional metre of PE service pipe - Unsurfaced (160mm)</t>
  </si>
  <si>
    <t>Additional metre of PE service pipe - Surfaced (160mm)</t>
  </si>
  <si>
    <t>Additional metre of PE service pipe - Lay only (160mm)</t>
  </si>
  <si>
    <t>5.2.4</t>
  </si>
  <si>
    <t>Site visit charge</t>
  </si>
  <si>
    <t>Non notification charge</t>
  </si>
  <si>
    <t>Up to 3 days</t>
  </si>
  <si>
    <t>All day</t>
  </si>
  <si>
    <t>Peak hours</t>
  </si>
  <si>
    <t>Road closure and diversion and/or lane closure up to 60mph (up to 3 days), to comply with instruction from Employer and/or Street Authority; up to and including 60 mph, not  exceeding 1 mile diversion route. Temporary Traffic Regulation Order &amp; council fees for road closures are in addition to this charge.</t>
  </si>
  <si>
    <t>Per hour</t>
  </si>
  <si>
    <t>Road closure and diversion and/or lane closure up to 60mph (up to 3 days), to comply with instruction from Employer and/or Street Authority; up to and including 60mph, not  exceeding 1 mile diversion route - Excluding Temporary Traffic Regulation Order &amp; council fees</t>
  </si>
  <si>
    <t>Road closure and diversion and/or lane closure up to 60mph (up to 3 days), to comply with instruction from Employer and/or Street Authority; up to and including 60mph, not  exceeding 1 mile diversion route. Temporary Traffic Regulation Order &amp; council fees for road closures are in addition to this charge</t>
  </si>
  <si>
    <t>Install/replace/remove standard network assembly 50mm-150mm Unsurfaced on existing main</t>
  </si>
  <si>
    <t>Install/replace/remove standard network assembly 50mm-150mm Surfaced on existing main</t>
  </si>
  <si>
    <t>Install/replace/remove additional standard network assembly 50mm-150mm Surfaced on existing main in the same excavation</t>
  </si>
  <si>
    <t>Install/replace/remove additional standard network assembly 50mm-150mm Unsurfaced on existing main in the same excavation</t>
  </si>
  <si>
    <t>Install/replace/remove standard network assembly 151mm-300mm Unsurfaced on existing main</t>
  </si>
  <si>
    <t>Install/replace/remove standard network assembly 151mm-300mm Surfaced on existing main</t>
  </si>
  <si>
    <t>Install/replace/remove additional standard network assembly 151mm-300mm Unsurfaced on existing main in the same excavation</t>
  </si>
  <si>
    <t>Install/replace/remove additional standard network assembly 151mm-300mm Surfaced on existing main in the same excavation</t>
  </si>
  <si>
    <t>PMV Bypass - Unsurfaced (50mm-150mm)</t>
  </si>
  <si>
    <t>PMV Bypass - Surfaced (50mm-150mm)</t>
  </si>
  <si>
    <t>Install PMV - Unsurfaced (50mm-150mm)</t>
  </si>
  <si>
    <t>Install PMV - Surfaced (50mm-150mm)</t>
  </si>
  <si>
    <t>Mains abandonment - Unsurfaced (50mm-150mm)</t>
  </si>
  <si>
    <t>Mains abandonment - Surfaced (50mm-150mm)</t>
  </si>
  <si>
    <t>PMV Bypass - Unsurfaced (151mm-300mm)</t>
  </si>
  <si>
    <t>PMV Bypass - Surfaced (151mm-300mm)</t>
  </si>
  <si>
    <t>Install PMV - Unsurfaced (151mm-300mm)</t>
  </si>
  <si>
    <t>Install PMV - Surfaced (151mm-300mm)</t>
  </si>
  <si>
    <t>Mains abandonment - Unsurfaced (151mm-300mm)</t>
  </si>
  <si>
    <t>Mains abandonment - Surfaced (151mm-300mm)</t>
  </si>
  <si>
    <t>Additional metre of PE main - Unsurfaced (151mm-300mm)</t>
  </si>
  <si>
    <t>Additional metre of PE main - Surfaced (151mm-300mm)</t>
  </si>
  <si>
    <t>Additional metre of PE main not in trench - Surfaced (151mm-300mm)</t>
  </si>
  <si>
    <t>Additional metre of PE main - Lay only (151mm-300mm)</t>
  </si>
  <si>
    <t>Additional metre of PE main - Laid in duct (151mm-300mm)</t>
  </si>
  <si>
    <t>Additional metre of BP main - Unsurfaced (151mm-300mm)</t>
  </si>
  <si>
    <t>Additional metre of BP main - Surfaced (151mm-300mm)</t>
  </si>
  <si>
    <t>Additional metre of BP main not in trench - Surfaced (151mm-300mm)</t>
  </si>
  <si>
    <t>Additional metre of BP main - Lay only (151mm-300mm)</t>
  </si>
  <si>
    <t>Additional metre of BP main - Laid in duct (151mm-300mm)</t>
  </si>
  <si>
    <t>Additional metre of PE main - Unsurfaced (100mm-150mm)</t>
  </si>
  <si>
    <t>Additional metre of PE main - Surfaced (100mm-150mm)</t>
  </si>
  <si>
    <t>Additional metre of PE main not in trench - Surfaced (100mm-150mm)</t>
  </si>
  <si>
    <t>Additional metre of PE main - Lay only (100mm-150mm)</t>
  </si>
  <si>
    <t>Additional metre of PE main - Laid in duct (100mm-150mm)</t>
  </si>
  <si>
    <t>Additional metre of BP main - Unsurfaced (100mm-150mm)</t>
  </si>
  <si>
    <t>Additional metre of BP main - Surfaced (100mm-150mm)</t>
  </si>
  <si>
    <t>Additional metre of BP main not in trench - Surfaced (100mm-150mm)</t>
  </si>
  <si>
    <t>Additional metre of BP main - Lay only (100mm-150mm)</t>
  </si>
  <si>
    <t>Additional metre of BP main - Laid in duct (100mm-150mm)</t>
  </si>
  <si>
    <t>Branch connection - Unsurfaced (100mm-150mm)</t>
  </si>
  <si>
    <t>Branch connection - Surfaced (100mm-150mm)</t>
  </si>
  <si>
    <t>Branch connection - Lay only (100mm-150mm)</t>
  </si>
  <si>
    <t>Piece-up connection - Unsurfaced (100mm-150mm)</t>
  </si>
  <si>
    <t>Piece-up connection - Surfaced (100mm-150mm)</t>
  </si>
  <si>
    <t>Piece-up connection - Lay only (100mm-150mm)</t>
  </si>
  <si>
    <t>End connection - Unsurfaced (100mm-150mm)</t>
  </si>
  <si>
    <t>End connection - Surfaced (100mm-150mm)</t>
  </si>
  <si>
    <t>End connection - Lay only (100mm-150mm)</t>
  </si>
  <si>
    <t>Branch connection - Unsurfaced (151mm-300mm)</t>
  </si>
  <si>
    <t>Branch connection - Surfaced (151mm-300mm)</t>
  </si>
  <si>
    <t>Branch connection - Lay only (151mm-300mm)</t>
  </si>
  <si>
    <t>Piece-up connection - Unsurfaced (151mm-300mm)</t>
  </si>
  <si>
    <t>Piece-up connection - Surfaced (151mm-300mm)</t>
  </si>
  <si>
    <t>Piece-up connection - Lay only (151mm-300mm)</t>
  </si>
  <si>
    <t>End connection - Unsurfaced (151mm-300mm)</t>
  </si>
  <si>
    <t>End connection - Surfaced (151mm-300mm)</t>
  </si>
  <si>
    <t>End connection - Lay only (151mm-300mm)</t>
  </si>
  <si>
    <t>Branch connection - Unsurfaced (50mm-99mm)</t>
  </si>
  <si>
    <t>Branch connection - Surfaced (50mm-99mm)</t>
  </si>
  <si>
    <t>Branch connection - Lay only (50mm-99mm)</t>
  </si>
  <si>
    <t>Piece-up connection - Unsurfaced (50mm-99mm)</t>
  </si>
  <si>
    <t>Piece-up connection - Surfaced (50mm-99mm)</t>
  </si>
  <si>
    <t>Piece-up connection - Lay only (50mm-99mm)</t>
  </si>
  <si>
    <t>End connection - Unsurfaced (50mm-99mm)</t>
  </si>
  <si>
    <t>End connection - Surfaced (50mm-99mm)</t>
  </si>
  <si>
    <t>End connection - Lay only (50mm-99mm)</t>
  </si>
  <si>
    <t xml:space="preserve">Highway authority cost (including Temporary Traffic Regulation Order (TTRO)) </t>
  </si>
  <si>
    <t>Additional metre of PE service pipe - Surfaced (110mm)</t>
  </si>
  <si>
    <t>Additional metre of PE service pipe - Lay only (110mm)</t>
  </si>
  <si>
    <t>Additional metre of PE service pipe - Unsurfaced (110mm)</t>
  </si>
  <si>
    <t>Other (Environmental component &amp; Infrastructure charges)</t>
  </si>
  <si>
    <t xml:space="preserve">FY26 Water connection charges associated with a statutory mains requisition scheme </t>
  </si>
  <si>
    <t>4 port meter box - Gunmetal</t>
  </si>
  <si>
    <t>6 port meter box - Gunmetal</t>
  </si>
  <si>
    <t>5.4.1</t>
  </si>
  <si>
    <t>5.6.1</t>
  </si>
  <si>
    <t>5.4.3</t>
  </si>
  <si>
    <t>5.4.2</t>
  </si>
  <si>
    <t>5.7.1</t>
  </si>
  <si>
    <t>5.7.2</t>
  </si>
  <si>
    <t>5.7.5</t>
  </si>
  <si>
    <t>5.7.4</t>
  </si>
  <si>
    <t>5.7.6</t>
  </si>
  <si>
    <t>5.7.3</t>
  </si>
  <si>
    <t>11.1.1</t>
  </si>
  <si>
    <t>11.1.2</t>
  </si>
  <si>
    <t>11.1.3</t>
  </si>
  <si>
    <t>11.1.4</t>
  </si>
  <si>
    <t>5.4.7</t>
  </si>
  <si>
    <t>5.4.8</t>
  </si>
  <si>
    <t>5.4.9</t>
  </si>
  <si>
    <t>5.6.2</t>
  </si>
  <si>
    <t>5.4.5</t>
  </si>
  <si>
    <t>5.2.1</t>
  </si>
  <si>
    <t>5.4.4</t>
  </si>
  <si>
    <t>11.12.4</t>
  </si>
  <si>
    <t>5.2.5</t>
  </si>
  <si>
    <t>5.2.8</t>
  </si>
  <si>
    <t>5.2.12</t>
  </si>
  <si>
    <t>&lt; The total scheme cost is for information purposes only.</t>
  </si>
  <si>
    <t xml:space="preserve">Enter quantities in column J (between cells 112 &amp; 127) to calculate your infrastructure charges and credits.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</si>
</sst>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dd/mm/yyyy;@"/>
    <numFmt numFmtId="165" formatCode="&quot;£&quot;#,##0.00"/>
    <numFmt numFmtId="166" formatCode="0.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8A87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6" fillId="0" borderId="0"/>
  </cellStyleXfs>
  <cellXfs count="23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44" fontId="8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44" fontId="4" fillId="5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1" xfId="0" applyFont="1" applyFill="1" applyBorder="1"/>
    <xf numFmtId="0" fontId="3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15" fillId="2" borderId="0" xfId="0" applyFont="1" applyFill="1"/>
    <xf numFmtId="0" fontId="17" fillId="2" borderId="0" xfId="0" applyFont="1" applyFill="1"/>
    <xf numFmtId="14" fontId="0" fillId="0" borderId="0" xfId="0" applyNumberFormat="1"/>
    <xf numFmtId="0" fontId="0" fillId="0" borderId="0" xfId="0" applyAlignment="1">
      <alignment wrapText="1"/>
    </xf>
    <xf numFmtId="44" fontId="1" fillId="6" borderId="1" xfId="0" applyNumberFormat="1" applyFont="1" applyFill="1" applyBorder="1" applyAlignment="1">
      <alignment vertical="center"/>
    </xf>
    <xf numFmtId="0" fontId="2" fillId="2" borderId="0" xfId="0" applyFont="1" applyFill="1"/>
    <xf numFmtId="0" fontId="1" fillId="0" borderId="0" xfId="0" applyFont="1" applyAlignment="1">
      <alignment vertical="center"/>
    </xf>
    <xf numFmtId="0" fontId="4" fillId="2" borderId="0" xfId="0" applyFont="1" applyFill="1"/>
    <xf numFmtId="0" fontId="1" fillId="0" borderId="0" xfId="0" applyFont="1"/>
    <xf numFmtId="0" fontId="10" fillId="2" borderId="0" xfId="0" applyFont="1" applyFill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0" fillId="2" borderId="0" xfId="0" applyFill="1"/>
    <xf numFmtId="0" fontId="18" fillId="0" borderId="0" xfId="0" applyFont="1"/>
    <xf numFmtId="0" fontId="14" fillId="2" borderId="0" xfId="0" quotePrefix="1" applyFont="1" applyFill="1" applyAlignment="1">
      <alignment horizontal="center" vertical="top"/>
    </xf>
    <xf numFmtId="0" fontId="4" fillId="7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right" vertical="center"/>
    </xf>
    <xf numFmtId="2" fontId="4" fillId="5" borderId="13" xfId="0" applyNumberFormat="1" applyFont="1" applyFill="1" applyBorder="1" applyAlignment="1">
      <alignment vertical="center"/>
    </xf>
    <xf numFmtId="0" fontId="22" fillId="0" borderId="0" xfId="0" applyFont="1"/>
    <xf numFmtId="0" fontId="0" fillId="0" borderId="20" xfId="0" applyBorder="1" applyProtection="1">
      <protection locked="0"/>
    </xf>
    <xf numFmtId="0" fontId="23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/>
    </xf>
    <xf numFmtId="44" fontId="1" fillId="2" borderId="0" xfId="0" applyNumberFormat="1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4" fontId="1" fillId="2" borderId="0" xfId="0" applyNumberFormat="1" applyFont="1" applyFill="1" applyAlignment="1">
      <alignment vertical="center"/>
    </xf>
    <xf numFmtId="1" fontId="4" fillId="2" borderId="1" xfId="0" applyNumberFormat="1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vertical="center"/>
    </xf>
    <xf numFmtId="164" fontId="4" fillId="2" borderId="7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/>
    </xf>
    <xf numFmtId="9" fontId="1" fillId="2" borderId="0" xfId="0" applyNumberFormat="1" applyFont="1" applyFill="1"/>
    <xf numFmtId="9" fontId="1" fillId="2" borderId="0" xfId="0" applyNumberFormat="1" applyFont="1" applyFill="1" applyAlignment="1">
      <alignment vertical="center"/>
    </xf>
    <xf numFmtId="1" fontId="1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44" fontId="8" fillId="0" borderId="27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4" fillId="9" borderId="2" xfId="0" applyFont="1" applyFill="1" applyBorder="1" applyAlignment="1">
      <alignment vertical="center" wrapText="1"/>
    </xf>
    <xf numFmtId="0" fontId="24" fillId="9" borderId="6" xfId="0" applyFont="1" applyFill="1" applyBorder="1" applyAlignment="1">
      <alignment vertical="center" wrapText="1"/>
    </xf>
    <xf numFmtId="44" fontId="24" fillId="9" borderId="1" xfId="0" applyNumberFormat="1" applyFont="1" applyFill="1" applyBorder="1" applyAlignment="1">
      <alignment vertical="center"/>
    </xf>
    <xf numFmtId="9" fontId="1" fillId="9" borderId="0" xfId="0" applyNumberFormat="1" applyFont="1" applyFill="1"/>
    <xf numFmtId="0" fontId="9" fillId="10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9" fontId="1" fillId="9" borderId="1" xfId="0" applyNumberFormat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9" borderId="27" xfId="0" applyFont="1" applyFill="1" applyBorder="1" applyAlignment="1">
      <alignment vertical="center"/>
    </xf>
    <xf numFmtId="0" fontId="24" fillId="9" borderId="28" xfId="0" applyFont="1" applyFill="1" applyBorder="1" applyAlignment="1">
      <alignment vertical="center"/>
    </xf>
    <xf numFmtId="0" fontId="24" fillId="9" borderId="9" xfId="0" applyFont="1" applyFill="1" applyBorder="1" applyAlignment="1">
      <alignment vertical="center"/>
    </xf>
    <xf numFmtId="44" fontId="24" fillId="9" borderId="8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9" fontId="1" fillId="0" borderId="0" xfId="0" applyNumberFormat="1" applyFont="1"/>
    <xf numFmtId="44" fontId="1" fillId="0" borderId="0" xfId="0" applyNumberFormat="1" applyFont="1"/>
    <xf numFmtId="0" fontId="0" fillId="0" borderId="0" xfId="0" applyAlignment="1">
      <alignment horizontal="center"/>
    </xf>
    <xf numFmtId="0" fontId="28" fillId="2" borderId="0" xfId="0" applyFont="1" applyFill="1" applyAlignment="1">
      <alignment vertical="center" wrapText="1"/>
    </xf>
    <xf numFmtId="0" fontId="28" fillId="0" borderId="0" xfId="0" applyFont="1"/>
    <xf numFmtId="0" fontId="29" fillId="7" borderId="29" xfId="0" applyFont="1" applyFill="1" applyBorder="1" applyAlignment="1">
      <alignment horizontal="left" vertical="center" wrapText="1"/>
    </xf>
    <xf numFmtId="0" fontId="30" fillId="6" borderId="19" xfId="0" applyFont="1" applyFill="1" applyBorder="1" applyAlignment="1">
      <alignment vertical="center" wrapText="1"/>
    </xf>
    <xf numFmtId="0" fontId="27" fillId="0" borderId="0" xfId="0" applyFont="1" applyAlignment="1">
      <alignment horizontal="left"/>
    </xf>
    <xf numFmtId="0" fontId="32" fillId="6" borderId="19" xfId="0" applyFont="1" applyFill="1" applyBorder="1" applyAlignment="1">
      <alignment vertical="center" wrapText="1"/>
    </xf>
    <xf numFmtId="0" fontId="30" fillId="6" borderId="31" xfId="0" applyFont="1" applyFill="1" applyBorder="1" applyAlignment="1">
      <alignment vertical="center" wrapText="1"/>
    </xf>
    <xf numFmtId="0" fontId="0" fillId="7" borderId="30" xfId="0" applyFill="1" applyBorder="1"/>
    <xf numFmtId="0" fontId="30" fillId="6" borderId="35" xfId="0" applyFont="1" applyFill="1" applyBorder="1" applyAlignment="1">
      <alignment vertical="center" wrapText="1"/>
    </xf>
    <xf numFmtId="44" fontId="25" fillId="7" borderId="36" xfId="0" applyNumberFormat="1" applyFont="1" applyFill="1" applyBorder="1" applyAlignment="1">
      <alignment horizontal="center" vertical="center" wrapText="1"/>
    </xf>
    <xf numFmtId="44" fontId="25" fillId="7" borderId="33" xfId="0" applyNumberFormat="1" applyFont="1" applyFill="1" applyBorder="1" applyAlignment="1">
      <alignment horizontal="center" vertical="center" wrapText="1"/>
    </xf>
    <xf numFmtId="0" fontId="30" fillId="6" borderId="35" xfId="0" applyFont="1" applyFill="1" applyBorder="1" applyAlignment="1">
      <alignment vertical="center"/>
    </xf>
    <xf numFmtId="44" fontId="25" fillId="7" borderId="32" xfId="0" applyNumberFormat="1" applyFont="1" applyFill="1" applyBorder="1" applyAlignment="1">
      <alignment horizontal="center" vertical="center" wrapText="1"/>
    </xf>
    <xf numFmtId="0" fontId="25" fillId="7" borderId="37" xfId="0" applyFont="1" applyFill="1" applyBorder="1" applyAlignment="1">
      <alignment horizontal="center" vertical="center" wrapText="1"/>
    </xf>
    <xf numFmtId="44" fontId="25" fillId="7" borderId="38" xfId="0" applyNumberFormat="1" applyFont="1" applyFill="1" applyBorder="1" applyAlignment="1">
      <alignment horizontal="center" vertical="center" wrapText="1"/>
    </xf>
    <xf numFmtId="44" fontId="25" fillId="7" borderId="39" xfId="0" applyNumberFormat="1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/>
    </xf>
    <xf numFmtId="49" fontId="14" fillId="2" borderId="0" xfId="0" quotePrefix="1" applyNumberFormat="1" applyFont="1" applyFill="1" applyAlignment="1">
      <alignment horizontal="center" vertical="top"/>
    </xf>
    <xf numFmtId="49" fontId="14" fillId="2" borderId="0" xfId="0" applyNumberFormat="1" applyFont="1" applyFill="1"/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9" fillId="8" borderId="1" xfId="0" applyFont="1" applyFill="1" applyBorder="1" applyAlignment="1">
      <alignment vertical="center"/>
    </xf>
    <xf numFmtId="0" fontId="23" fillId="6" borderId="1" xfId="0" applyFont="1" applyFill="1" applyBorder="1" applyAlignment="1">
      <alignment horizontal="left" vertical="center" wrapText="1" readingOrder="1"/>
    </xf>
    <xf numFmtId="0" fontId="23" fillId="4" borderId="1" xfId="0" applyFont="1" applyFill="1" applyBorder="1" applyAlignment="1">
      <alignment horizontal="right" vertical="center" wrapText="1" readingOrder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44" fontId="9" fillId="0" borderId="1" xfId="0" applyNumberFormat="1" applyFont="1" applyBorder="1" applyAlignment="1">
      <alignment vertical="center"/>
    </xf>
    <xf numFmtId="9" fontId="9" fillId="0" borderId="1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9" fontId="9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4" fontId="9" fillId="6" borderId="1" xfId="0" applyNumberFormat="1" applyFont="1" applyFill="1" applyBorder="1" applyAlignment="1">
      <alignment vertical="center"/>
    </xf>
    <xf numFmtId="0" fontId="9" fillId="2" borderId="0" xfId="0" applyFont="1" applyFill="1"/>
    <xf numFmtId="0" fontId="9" fillId="6" borderId="2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4" fillId="9" borderId="40" xfId="0" applyFont="1" applyFill="1" applyBorder="1" applyAlignment="1">
      <alignment vertical="center" wrapText="1"/>
    </xf>
    <xf numFmtId="0" fontId="24" fillId="9" borderId="0" xfId="0" applyFont="1" applyFill="1" applyAlignment="1">
      <alignment vertical="center" wrapText="1"/>
    </xf>
    <xf numFmtId="0" fontId="24" fillId="9" borderId="10" xfId="0" applyFont="1" applyFill="1" applyBorder="1" applyAlignment="1">
      <alignment vertical="center" wrapText="1"/>
    </xf>
    <xf numFmtId="44" fontId="24" fillId="9" borderId="11" xfId="0" applyNumberFormat="1" applyFont="1" applyFill="1" applyBorder="1" applyAlignment="1">
      <alignment vertical="center"/>
    </xf>
    <xf numFmtId="9" fontId="1" fillId="9" borderId="8" xfId="0" applyNumberFormat="1" applyFont="1" applyFill="1" applyBorder="1"/>
    <xf numFmtId="166" fontId="6" fillId="6" borderId="1" xfId="0" applyNumberFormat="1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24" fillId="2" borderId="10" xfId="0" applyFont="1" applyFill="1" applyBorder="1" applyAlignment="1">
      <alignment vertical="center" wrapText="1"/>
    </xf>
    <xf numFmtId="44" fontId="24" fillId="2" borderId="11" xfId="0" applyNumberFormat="1" applyFont="1" applyFill="1" applyBorder="1" applyAlignment="1">
      <alignment vertical="center"/>
    </xf>
    <xf numFmtId="9" fontId="1" fillId="2" borderId="8" xfId="0" applyNumberFormat="1" applyFont="1" applyFill="1" applyBorder="1"/>
    <xf numFmtId="44" fontId="24" fillId="2" borderId="8" xfId="0" applyNumberFormat="1" applyFont="1" applyFill="1" applyBorder="1" applyAlignment="1">
      <alignment vertical="center"/>
    </xf>
    <xf numFmtId="0" fontId="31" fillId="12" borderId="25" xfId="0" applyFont="1" applyFill="1" applyBorder="1" applyAlignment="1">
      <alignment vertical="center" wrapText="1"/>
    </xf>
    <xf numFmtId="44" fontId="26" fillId="12" borderId="26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34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44" fontId="6" fillId="0" borderId="27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 applyProtection="1">
      <alignment vertical="center" wrapText="1"/>
      <protection locked="0"/>
    </xf>
    <xf numFmtId="44" fontId="6" fillId="0" borderId="1" xfId="0" applyNumberFormat="1" applyFont="1" applyBorder="1" applyAlignment="1" applyProtection="1">
      <alignment vertical="center" wrapText="1"/>
      <protection locked="0"/>
    </xf>
    <xf numFmtId="0" fontId="14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5" fillId="2" borderId="0" xfId="0" quotePrefix="1" applyFont="1" applyFill="1" applyAlignment="1">
      <alignment horizontal="left" vertical="top"/>
    </xf>
    <xf numFmtId="0" fontId="21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left"/>
    </xf>
    <xf numFmtId="0" fontId="27" fillId="0" borderId="34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7" fillId="0" borderId="16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0" fillId="0" borderId="0" xfId="0"/>
    <xf numFmtId="0" fontId="4" fillId="2" borderId="1" xfId="0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center" wrapText="1"/>
    </xf>
    <xf numFmtId="0" fontId="4" fillId="5" borderId="2" xfId="0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right" vertic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left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4" fillId="10" borderId="7" xfId="0" applyFont="1" applyFill="1" applyBorder="1" applyAlignment="1">
      <alignment horizontal="center" vertical="center" wrapText="1"/>
    </xf>
    <xf numFmtId="0" fontId="34" fillId="10" borderId="11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</cellXfs>
  <cellStyles count="2">
    <cellStyle name="Normal" xfId="0" builtinId="0"/>
    <cellStyle name="Normal 16" xfId="1" xr:uid="{1F681C8A-30EB-485E-9F15-26EC48BB4C0D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  <color theme="2" tint="-0.2499465926084170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  <color theme="2" tint="-0.2499465926084170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A8A87C"/>
      <color rgb="FFBDD7EE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UG.VCM.CC\Users$\DS%20&amp;%20Metering\Charges%20schemes\FY20-21\Ready%20Reckoner\FY21%20Self-Lay-ready-reckoner---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ain Laying Calculation"/>
      <sheetName val="Connections Calculation"/>
      <sheetName val="Demand Relevant Multiplier"/>
      <sheetName val="Ready Reckoner Calculation"/>
      <sheetName val="DataTables"/>
      <sheetName val="Change History"/>
    </sheetNames>
    <sheetDataSet>
      <sheetData sheetId="0" refreshError="1"/>
      <sheetData sheetId="1">
        <row r="10">
          <cell r="F10">
            <v>0</v>
          </cell>
        </row>
        <row r="125">
          <cell r="I125">
            <v>0</v>
          </cell>
        </row>
        <row r="126">
          <cell r="I126">
            <v>0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JobType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59999389629810485"/>
  </sheetPr>
  <dimension ref="B2:P14"/>
  <sheetViews>
    <sheetView tabSelected="1" zoomScaleNormal="100" workbookViewId="0"/>
  </sheetViews>
  <sheetFormatPr defaultColWidth="9.140625" defaultRowHeight="15" x14ac:dyDescent="0.25"/>
  <cols>
    <col min="1" max="1" width="9.140625" style="42"/>
    <col min="2" max="2" width="4.140625" style="42" customWidth="1"/>
    <col min="3" max="16384" width="9.140625" style="42"/>
  </cols>
  <sheetData>
    <row r="2" spans="2:16" ht="26.25" x14ac:dyDescent="0.4">
      <c r="B2" s="24" t="s">
        <v>82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21" x14ac:dyDescent="0.35"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21" x14ac:dyDescent="0.35">
      <c r="B5" s="23" t="s">
        <v>117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8" customHeight="1" x14ac:dyDescent="0.3">
      <c r="B8" s="44" t="s">
        <v>78</v>
      </c>
      <c r="C8" s="180" t="s">
        <v>342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21"/>
      <c r="P8" s="21"/>
    </row>
    <row r="9" spans="2:16" ht="32.25" customHeight="1" x14ac:dyDescent="0.3">
      <c r="B9" s="44" t="s">
        <v>79</v>
      </c>
      <c r="C9" s="180" t="s">
        <v>343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21"/>
      <c r="P9" s="21"/>
    </row>
    <row r="10" spans="2:16" ht="48" customHeight="1" x14ac:dyDescent="0.3">
      <c r="B10" s="44" t="s">
        <v>80</v>
      </c>
      <c r="C10" s="180" t="s">
        <v>116</v>
      </c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21"/>
      <c r="P10" s="21"/>
    </row>
    <row r="11" spans="2:16" ht="48" customHeight="1" x14ac:dyDescent="0.25">
      <c r="B11" s="182" t="s">
        <v>344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2:16" ht="59.25" customHeight="1" x14ac:dyDescent="0.3">
      <c r="B12" s="126" t="s">
        <v>78</v>
      </c>
      <c r="C12" s="180" t="s">
        <v>345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21"/>
      <c r="P12" s="21"/>
    </row>
    <row r="13" spans="2:16" ht="68.25" customHeight="1" x14ac:dyDescent="0.3">
      <c r="B13" s="126" t="s">
        <v>79</v>
      </c>
      <c r="C13" s="180" t="s">
        <v>593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21"/>
      <c r="P13" s="21"/>
    </row>
    <row r="14" spans="2:16" ht="18.75" x14ac:dyDescent="0.3">
      <c r="B14" s="127"/>
      <c r="C14" s="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sheetProtection algorithmName="SHA-512" hashValue="J0HuAcETw0vQEboVdsITlSth+1NYETXRBO4OUa6krg1akbg8zEerE5UOQwbmhH+1tUii1XcQprNxb5SQvmhs5Q==" saltValue="5UhbhX1tEiwTdlrMpSf1SQ==" spinCount="100000" sheet="1" objects="1" scenarios="1"/>
  <mergeCells count="6">
    <mergeCell ref="C8:N8"/>
    <mergeCell ref="C10:N10"/>
    <mergeCell ref="C12:N12"/>
    <mergeCell ref="C13:N13"/>
    <mergeCell ref="C9:N9"/>
    <mergeCell ref="B11:M11"/>
  </mergeCells>
  <pageMargins left="0.7" right="0.7" top="0.75" bottom="0.75" header="0.3" footer="0.3"/>
  <pageSetup paperSize="9" orientation="portrait" horizontalDpi="1200" verticalDpi="1200" r:id="rId1"/>
  <ignoredErrors>
    <ignoredError sqref="B8: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31"/>
  <sheetViews>
    <sheetView showGridLines="0" workbookViewId="0">
      <selection activeCell="B2" sqref="B2:C3"/>
    </sheetView>
  </sheetViews>
  <sheetFormatPr defaultRowHeight="15" x14ac:dyDescent="0.25"/>
  <cols>
    <col min="1" max="1" width="8.85546875" customWidth="1"/>
    <col min="2" max="2" width="55.42578125" customWidth="1"/>
    <col min="3" max="3" width="18.85546875" style="108" bestFit="1" customWidth="1"/>
    <col min="4" max="4" width="8.85546875" style="51" hidden="1" customWidth="1"/>
  </cols>
  <sheetData>
    <row r="1" spans="2:19" ht="15.75" thickBot="1" x14ac:dyDescent="0.3"/>
    <row r="2" spans="2:19" x14ac:dyDescent="0.25">
      <c r="B2" s="183" t="s">
        <v>336</v>
      </c>
      <c r="C2" s="184"/>
    </row>
    <row r="3" spans="2:19" ht="15.75" thickBot="1" x14ac:dyDescent="0.3">
      <c r="B3" s="185"/>
      <c r="C3" s="186"/>
    </row>
    <row r="4" spans="2:19" x14ac:dyDescent="0.25">
      <c r="B4" s="46"/>
      <c r="C4" s="48"/>
    </row>
    <row r="5" spans="2:19" ht="16.5" thickBot="1" x14ac:dyDescent="0.3">
      <c r="B5" s="111" t="s">
        <v>338</v>
      </c>
      <c r="C5" s="116"/>
    </row>
    <row r="6" spans="2:19" ht="15.75" thickBot="1" x14ac:dyDescent="0.3">
      <c r="B6" s="117" t="s">
        <v>337</v>
      </c>
      <c r="C6" s="119">
        <f>IF(DeliveryRoute="UU Build",'Main Laying Calculation'!I127,'Main Laying Calculation'!I128)</f>
        <v>0</v>
      </c>
      <c r="D6" s="53" t="e">
        <f>#REF!*C6</f>
        <v>#REF!</v>
      </c>
      <c r="E6" s="187" t="s">
        <v>340</v>
      </c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9"/>
    </row>
    <row r="7" spans="2:19" x14ac:dyDescent="0.25">
      <c r="B7" s="112"/>
      <c r="C7" s="118"/>
      <c r="D7" s="5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</row>
    <row r="8" spans="2:19" ht="16.5" thickBot="1" x14ac:dyDescent="0.3">
      <c r="B8" s="114" t="s">
        <v>339</v>
      </c>
      <c r="C8" s="121"/>
      <c r="D8" s="53"/>
    </row>
    <row r="9" spans="2:19" x14ac:dyDescent="0.25">
      <c r="B9" s="117" t="s">
        <v>323</v>
      </c>
      <c r="C9" s="123">
        <f>'Connections Calculation'!N154</f>
        <v>0</v>
      </c>
      <c r="D9" s="53" t="e">
        <f>#REF!*C9</f>
        <v>#REF!</v>
      </c>
      <c r="E9" s="190" t="s">
        <v>341</v>
      </c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2"/>
    </row>
    <row r="10" spans="2:19" ht="15.75" thickBot="1" x14ac:dyDescent="0.3">
      <c r="B10" s="120" t="s">
        <v>563</v>
      </c>
      <c r="C10" s="124">
        <f>'Connections Calculation'!N163</f>
        <v>0</v>
      </c>
      <c r="D10" s="53" t="e">
        <f>#REF!*C10</f>
        <v>#REF!</v>
      </c>
      <c r="E10" s="193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5"/>
    </row>
    <row r="11" spans="2:19" ht="15.75" thickBot="1" x14ac:dyDescent="0.3">
      <c r="B11" s="115"/>
      <c r="C11" s="122"/>
      <c r="D11" s="53" t="e">
        <f>#REF!*C11</f>
        <v>#REF!</v>
      </c>
    </row>
    <row r="12" spans="2:19" ht="38.25" customHeight="1" thickBot="1" x14ac:dyDescent="0.3">
      <c r="B12" s="170" t="s">
        <v>455</v>
      </c>
      <c r="C12" s="171">
        <f>SUM(C6:C10)</f>
        <v>0</v>
      </c>
      <c r="D12" s="53" t="e">
        <f>#REF!*C12</f>
        <v>#REF!</v>
      </c>
      <c r="E12" s="196" t="s">
        <v>592</v>
      </c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8"/>
    </row>
    <row r="15" spans="2:19" x14ac:dyDescent="0.25">
      <c r="B15" t="b">
        <f>"UU Build"=DeliveryRoute</f>
        <v>0</v>
      </c>
    </row>
    <row r="16" spans="2:19" x14ac:dyDescent="0.25">
      <c r="C16" s="125"/>
    </row>
    <row r="31" spans="3:3" x14ac:dyDescent="0.25">
      <c r="C31" s="172">
        <v>0</v>
      </c>
    </row>
  </sheetData>
  <sheetProtection algorithmName="SHA-512" hashValue="s+nOQB25MoT8P64Ji52nGcZBACjjNjpplt8K0IJyuv4VScPRidgqFfTLrGjYeLLoeFBH02uUzdKEjPG7ANEnnw==" saltValue="XDhd6ILDyuET58ty2CsGQw==" spinCount="100000" sheet="1" objects="1" scenarios="1"/>
  <mergeCells count="4">
    <mergeCell ref="B2:C3"/>
    <mergeCell ref="E6:S6"/>
    <mergeCell ref="E9:S10"/>
    <mergeCell ref="E12:S1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59999389629810485"/>
    <pageSetUpPr fitToPage="1"/>
  </sheetPr>
  <dimension ref="A1:AB144"/>
  <sheetViews>
    <sheetView showGridLines="0" zoomScaleNormal="100" workbookViewId="0">
      <pane ySplit="9" topLeftCell="A10" activePane="bottomLeft" state="frozen"/>
      <selection activeCell="B3" sqref="B3:C3"/>
      <selection pane="bottomLeft" activeCell="B3" sqref="B3:C3"/>
    </sheetView>
  </sheetViews>
  <sheetFormatPr defaultColWidth="9.140625" defaultRowHeight="12.75" x14ac:dyDescent="0.2"/>
  <cols>
    <col min="1" max="1" width="34.42578125" style="33" customWidth="1"/>
    <col min="2" max="2" width="35.5703125" style="34" customWidth="1"/>
    <col min="3" max="3" width="15.5703125" style="31" customWidth="1"/>
    <col min="4" max="4" width="67" style="31" customWidth="1"/>
    <col min="5" max="5" width="14.42578125" style="34" customWidth="1"/>
    <col min="6" max="6" width="15.85546875" style="31" customWidth="1"/>
    <col min="7" max="8" width="9.85546875" style="34" customWidth="1"/>
    <col min="9" max="9" width="13.85546875" style="34" customWidth="1"/>
    <col min="10" max="10" width="12" style="1" customWidth="1"/>
    <col min="11" max="11" width="24.140625" style="1" customWidth="1"/>
    <col min="12" max="28" width="9.140625" style="1"/>
    <col min="29" max="16384" width="9.140625" style="31"/>
  </cols>
  <sheetData>
    <row r="1" spans="1:28" s="29" customFormat="1" ht="14.1" customHeight="1" x14ac:dyDescent="0.25">
      <c r="A1" s="28" t="str">
        <f>IF(DeliveryRoute="UU Build","FY26 United Utilities Main Laying Charges","FY26 Self-lay Main Laying Charges")</f>
        <v>FY26 Self-lay Main Laying Charges</v>
      </c>
      <c r="B1" s="2"/>
      <c r="C1" s="19"/>
      <c r="D1" s="5"/>
      <c r="E1" s="4"/>
      <c r="F1" s="3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s="29" customFormat="1" ht="14.1" customHeight="1" x14ac:dyDescent="0.25">
      <c r="A2" s="28"/>
      <c r="B2" s="2"/>
      <c r="C2" s="19"/>
      <c r="D2" s="5"/>
      <c r="E2" s="4"/>
      <c r="F2" s="3"/>
      <c r="G2" s="1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9" customFormat="1" ht="14.1" customHeight="1" x14ac:dyDescent="0.25">
      <c r="A3" s="35" t="s">
        <v>0</v>
      </c>
      <c r="B3" s="207"/>
      <c r="C3" s="207"/>
      <c r="D3" s="5"/>
      <c r="E3" s="5"/>
      <c r="F3" s="5"/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29" customFormat="1" ht="14.1" customHeight="1" x14ac:dyDescent="0.25">
      <c r="A4" s="35" t="s">
        <v>43</v>
      </c>
      <c r="B4" s="207"/>
      <c r="C4" s="207"/>
      <c r="D4" s="5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9" customFormat="1" ht="14.1" customHeight="1" x14ac:dyDescent="0.25">
      <c r="A5" s="35" t="s">
        <v>44</v>
      </c>
      <c r="B5" s="207"/>
      <c r="C5" s="207"/>
      <c r="D5" s="5"/>
      <c r="E5" s="5"/>
      <c r="F5" s="5"/>
      <c r="G5" s="5"/>
      <c r="H5" s="5"/>
      <c r="I5" s="5"/>
      <c r="J5" s="5"/>
      <c r="K5" s="5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9" customFormat="1" ht="14.1" customHeight="1" x14ac:dyDescent="0.25">
      <c r="A6" s="35" t="s">
        <v>61</v>
      </c>
      <c r="B6" s="207"/>
      <c r="C6" s="207"/>
      <c r="D6" s="5"/>
      <c r="E6" s="5"/>
      <c r="F6" s="5"/>
      <c r="G6" s="5"/>
      <c r="H6" s="5"/>
      <c r="I6" s="5"/>
      <c r="J6" s="5"/>
      <c r="K6" s="5"/>
      <c r="L6" s="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9" customFormat="1" ht="14.1" customHeight="1" x14ac:dyDescent="0.25">
      <c r="A7" s="35" t="s">
        <v>110</v>
      </c>
      <c r="B7" s="207" t="s">
        <v>108</v>
      </c>
      <c r="C7" s="207"/>
      <c r="D7" s="5"/>
      <c r="E7" s="5"/>
      <c r="F7" s="5"/>
      <c r="G7" s="5"/>
      <c r="H7" s="5"/>
      <c r="I7" s="5"/>
      <c r="J7" s="5"/>
      <c r="K7" s="5"/>
      <c r="L7" s="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4.1" customHeight="1" x14ac:dyDescent="0.2">
      <c r="A8" s="15"/>
      <c r="B8" s="2"/>
      <c r="C8" s="30"/>
      <c r="D8" s="5"/>
      <c r="E8" s="5"/>
      <c r="F8" s="5"/>
      <c r="G8" s="5"/>
      <c r="H8" s="5"/>
      <c r="I8" s="5"/>
      <c r="J8" s="5"/>
      <c r="K8" s="5"/>
      <c r="L8" s="5"/>
    </row>
    <row r="9" spans="1:28" ht="72.75" customHeight="1" x14ac:dyDescent="0.2">
      <c r="A9" s="6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68</v>
      </c>
      <c r="H9" s="6" t="s">
        <v>67</v>
      </c>
      <c r="I9" s="6" t="s">
        <v>7</v>
      </c>
      <c r="J9" s="6" t="s">
        <v>371</v>
      </c>
      <c r="K9" s="6" t="s">
        <v>372</v>
      </c>
    </row>
    <row r="10" spans="1:28" ht="24.75" customHeight="1" x14ac:dyDescent="0.2">
      <c r="A10" s="157" t="s">
        <v>8</v>
      </c>
      <c r="B10" s="36" t="s">
        <v>9</v>
      </c>
      <c r="C10" s="163" t="s">
        <v>567</v>
      </c>
      <c r="D10" s="37" t="s">
        <v>399</v>
      </c>
      <c r="E10" s="36" t="s">
        <v>10</v>
      </c>
      <c r="F10" s="7">
        <v>245</v>
      </c>
      <c r="G10" s="136"/>
      <c r="H10" s="136"/>
      <c r="I10" s="27">
        <f t="shared" ref="I10:I41" si="0">IFERROR(
IF(DeliveryRoute="UU Build",$F$10:$F$126*$G$10:$G$126,
$F$10:$F$126*($G$10:$G$126+$H$10:$H$126)),
"!! ERROR !!")</f>
        <v>0</v>
      </c>
      <c r="J10" s="27">
        <f t="shared" ref="J10:J41" si="1">IFERROR(
IF(DeliveryRoute="UU Build","",
$F$10:$F$126*$H$10:$H$126),
"!! ERROR !!")</f>
        <v>0</v>
      </c>
      <c r="K10" s="27">
        <f t="shared" ref="K10:K45" si="2">F10*G10</f>
        <v>0</v>
      </c>
    </row>
    <row r="11" spans="1:28" ht="24.75" customHeight="1" x14ac:dyDescent="0.2">
      <c r="A11" s="157" t="s">
        <v>408</v>
      </c>
      <c r="B11" s="36" t="s">
        <v>9</v>
      </c>
      <c r="C11" s="163">
        <v>3.1</v>
      </c>
      <c r="D11" s="37" t="s">
        <v>408</v>
      </c>
      <c r="E11" s="36" t="s">
        <v>10</v>
      </c>
      <c r="F11" s="7">
        <v>250.23</v>
      </c>
      <c r="G11" s="136"/>
      <c r="H11" s="136"/>
      <c r="I11" s="27">
        <f t="shared" si="0"/>
        <v>0</v>
      </c>
      <c r="J11" s="27">
        <f t="shared" si="1"/>
        <v>0</v>
      </c>
      <c r="K11" s="27">
        <f t="shared" ref="K11:K17" si="3">F11*G11</f>
        <v>0</v>
      </c>
    </row>
    <row r="12" spans="1:28" s="146" customFormat="1" x14ac:dyDescent="0.2">
      <c r="A12" s="202" t="s">
        <v>400</v>
      </c>
      <c r="B12" s="36" t="s">
        <v>9</v>
      </c>
      <c r="C12" s="163" t="s">
        <v>568</v>
      </c>
      <c r="D12" s="39" t="s">
        <v>402</v>
      </c>
      <c r="E12" s="36" t="s">
        <v>10</v>
      </c>
      <c r="F12" s="7">
        <v>1497.53</v>
      </c>
      <c r="G12" s="151"/>
      <c r="H12" s="141"/>
      <c r="I12" s="27">
        <f t="shared" si="0"/>
        <v>0</v>
      </c>
      <c r="J12" s="27">
        <f t="shared" si="1"/>
        <v>0</v>
      </c>
      <c r="K12" s="27">
        <f t="shared" si="3"/>
        <v>0</v>
      </c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1:28" s="146" customFormat="1" x14ac:dyDescent="0.2">
      <c r="A13" s="202"/>
      <c r="B13" s="36" t="s">
        <v>9</v>
      </c>
      <c r="C13" s="163" t="s">
        <v>569</v>
      </c>
      <c r="D13" s="39" t="s">
        <v>456</v>
      </c>
      <c r="E13" s="36" t="s">
        <v>10</v>
      </c>
      <c r="F13" s="7">
        <v>1372.49</v>
      </c>
      <c r="G13" s="151"/>
      <c r="H13" s="141"/>
      <c r="I13" s="27">
        <f t="shared" si="0"/>
        <v>0</v>
      </c>
      <c r="J13" s="27">
        <f t="shared" si="1"/>
        <v>0</v>
      </c>
      <c r="K13" s="27">
        <f t="shared" si="3"/>
        <v>0</v>
      </c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1:28" s="146" customFormat="1" x14ac:dyDescent="0.2">
      <c r="A14" s="203"/>
      <c r="B14" s="36" t="s">
        <v>9</v>
      </c>
      <c r="C14" s="163" t="s">
        <v>570</v>
      </c>
      <c r="D14" s="39" t="s">
        <v>457</v>
      </c>
      <c r="E14" s="36" t="s">
        <v>10</v>
      </c>
      <c r="F14" s="7">
        <v>1567.24</v>
      </c>
      <c r="G14" s="151"/>
      <c r="H14" s="141"/>
      <c r="I14" s="27">
        <f t="shared" si="0"/>
        <v>0</v>
      </c>
      <c r="J14" s="27">
        <f t="shared" si="1"/>
        <v>0</v>
      </c>
      <c r="K14" s="27">
        <f t="shared" si="3"/>
        <v>0</v>
      </c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</row>
    <row r="15" spans="1:28" s="146" customFormat="1" x14ac:dyDescent="0.2">
      <c r="A15" s="205" t="s">
        <v>401</v>
      </c>
      <c r="B15" s="36" t="s">
        <v>9</v>
      </c>
      <c r="C15" s="163" t="s">
        <v>568</v>
      </c>
      <c r="D15" s="39" t="s">
        <v>403</v>
      </c>
      <c r="E15" s="36" t="s">
        <v>10</v>
      </c>
      <c r="F15" s="7">
        <v>1053.48</v>
      </c>
      <c r="G15" s="151"/>
      <c r="H15" s="141"/>
      <c r="I15" s="27">
        <f t="shared" si="0"/>
        <v>0</v>
      </c>
      <c r="J15" s="27">
        <f t="shared" si="1"/>
        <v>0</v>
      </c>
      <c r="K15" s="27">
        <f t="shared" si="3"/>
        <v>0</v>
      </c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1:28" s="146" customFormat="1" x14ac:dyDescent="0.2">
      <c r="A16" s="202"/>
      <c r="B16" s="36" t="s">
        <v>9</v>
      </c>
      <c r="C16" s="163" t="s">
        <v>569</v>
      </c>
      <c r="D16" s="39" t="s">
        <v>458</v>
      </c>
      <c r="E16" s="36" t="s">
        <v>10</v>
      </c>
      <c r="F16" s="7">
        <v>1185.9100000000001</v>
      </c>
      <c r="G16" s="151"/>
      <c r="H16" s="141"/>
      <c r="I16" s="27">
        <f t="shared" si="0"/>
        <v>0</v>
      </c>
      <c r="J16" s="27">
        <f t="shared" si="1"/>
        <v>0</v>
      </c>
      <c r="K16" s="27">
        <f t="shared" si="3"/>
        <v>0</v>
      </c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1:28" s="146" customFormat="1" x14ac:dyDescent="0.2">
      <c r="A17" s="203"/>
      <c r="B17" s="36" t="s">
        <v>9</v>
      </c>
      <c r="C17" s="163" t="s">
        <v>570</v>
      </c>
      <c r="D17" s="39" t="s">
        <v>459</v>
      </c>
      <c r="E17" s="36" t="s">
        <v>10</v>
      </c>
      <c r="F17" s="7">
        <v>1106.08</v>
      </c>
      <c r="G17" s="151"/>
      <c r="H17" s="141"/>
      <c r="I17" s="27">
        <f t="shared" si="0"/>
        <v>0</v>
      </c>
      <c r="J17" s="27">
        <f t="shared" si="1"/>
        <v>0</v>
      </c>
      <c r="K17" s="27">
        <f t="shared" si="3"/>
        <v>0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1:28" s="146" customFormat="1" x14ac:dyDescent="0.2">
      <c r="A18" s="204" t="s">
        <v>11</v>
      </c>
      <c r="B18" s="36" t="s">
        <v>9</v>
      </c>
      <c r="C18" s="163" t="s">
        <v>571</v>
      </c>
      <c r="D18" s="39" t="s">
        <v>550</v>
      </c>
      <c r="E18" s="36" t="s">
        <v>12</v>
      </c>
      <c r="F18" s="7">
        <v>7513.94</v>
      </c>
      <c r="G18" s="141"/>
      <c r="H18" s="141"/>
      <c r="I18" s="152">
        <f t="shared" si="0"/>
        <v>0</v>
      </c>
      <c r="J18" s="152">
        <f t="shared" si="1"/>
        <v>0</v>
      </c>
      <c r="K18" s="152">
        <f t="shared" si="2"/>
        <v>0</v>
      </c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1:28" s="146" customFormat="1" x14ac:dyDescent="0.2">
      <c r="A19" s="204"/>
      <c r="B19" s="36" t="s">
        <v>9</v>
      </c>
      <c r="C19" s="163" t="s">
        <v>571</v>
      </c>
      <c r="D19" s="39" t="s">
        <v>532</v>
      </c>
      <c r="E19" s="36" t="s">
        <v>12</v>
      </c>
      <c r="F19" s="7">
        <v>7725.1</v>
      </c>
      <c r="G19" s="141"/>
      <c r="H19" s="141"/>
      <c r="I19" s="152">
        <f t="shared" si="0"/>
        <v>0</v>
      </c>
      <c r="J19" s="152">
        <f t="shared" si="1"/>
        <v>0</v>
      </c>
      <c r="K19" s="152">
        <f t="shared" si="2"/>
        <v>0</v>
      </c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1:28" s="146" customFormat="1" x14ac:dyDescent="0.2">
      <c r="A20" s="204"/>
      <c r="B20" s="36" t="s">
        <v>9</v>
      </c>
      <c r="C20" s="163" t="s">
        <v>571</v>
      </c>
      <c r="D20" s="39" t="s">
        <v>541</v>
      </c>
      <c r="E20" s="36" t="s">
        <v>12</v>
      </c>
      <c r="F20" s="7">
        <v>9722.2999999999993</v>
      </c>
      <c r="G20" s="141"/>
      <c r="H20" s="141"/>
      <c r="I20" s="152">
        <f t="shared" si="0"/>
        <v>0</v>
      </c>
      <c r="J20" s="152">
        <f t="shared" si="1"/>
        <v>0</v>
      </c>
      <c r="K20" s="152">
        <f t="shared" si="2"/>
        <v>0</v>
      </c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1:28" s="146" customFormat="1" x14ac:dyDescent="0.2">
      <c r="A21" s="204" t="s">
        <v>13</v>
      </c>
      <c r="B21" s="36" t="s">
        <v>9</v>
      </c>
      <c r="C21" s="163" t="s">
        <v>571</v>
      </c>
      <c r="D21" s="39" t="s">
        <v>551</v>
      </c>
      <c r="E21" s="36" t="s">
        <v>12</v>
      </c>
      <c r="F21" s="7">
        <v>9242.26</v>
      </c>
      <c r="G21" s="141"/>
      <c r="H21" s="141"/>
      <c r="I21" s="152">
        <f t="shared" si="0"/>
        <v>0</v>
      </c>
      <c r="J21" s="152">
        <f t="shared" si="1"/>
        <v>0</v>
      </c>
      <c r="K21" s="152">
        <f t="shared" si="2"/>
        <v>0</v>
      </c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1:28" s="146" customFormat="1" x14ac:dyDescent="0.2">
      <c r="A22" s="204"/>
      <c r="B22" s="36" t="s">
        <v>9</v>
      </c>
      <c r="C22" s="163" t="s">
        <v>571</v>
      </c>
      <c r="D22" s="39" t="s">
        <v>533</v>
      </c>
      <c r="E22" s="36" t="s">
        <v>12</v>
      </c>
      <c r="F22" s="7">
        <v>9482.27</v>
      </c>
      <c r="G22" s="141"/>
      <c r="H22" s="141"/>
      <c r="I22" s="152">
        <f t="shared" si="0"/>
        <v>0</v>
      </c>
      <c r="J22" s="152">
        <f t="shared" si="1"/>
        <v>0</v>
      </c>
      <c r="K22" s="152">
        <f t="shared" si="2"/>
        <v>0</v>
      </c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1:28" s="146" customFormat="1" x14ac:dyDescent="0.2">
      <c r="A23" s="204"/>
      <c r="B23" s="36" t="s">
        <v>9</v>
      </c>
      <c r="C23" s="163" t="s">
        <v>571</v>
      </c>
      <c r="D23" s="39" t="s">
        <v>542</v>
      </c>
      <c r="E23" s="36" t="s">
        <v>12</v>
      </c>
      <c r="F23" s="7">
        <v>10522.71</v>
      </c>
      <c r="G23" s="141"/>
      <c r="H23" s="141"/>
      <c r="I23" s="152">
        <f t="shared" si="0"/>
        <v>0</v>
      </c>
      <c r="J23" s="152">
        <f t="shared" si="1"/>
        <v>0</v>
      </c>
      <c r="K23" s="152">
        <f t="shared" si="2"/>
        <v>0</v>
      </c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</row>
    <row r="24" spans="1:28" s="146" customFormat="1" x14ac:dyDescent="0.2">
      <c r="A24" s="204" t="s">
        <v>379</v>
      </c>
      <c r="B24" s="36" t="s">
        <v>9</v>
      </c>
      <c r="C24" s="163" t="s">
        <v>571</v>
      </c>
      <c r="D24" s="39" t="s">
        <v>552</v>
      </c>
      <c r="E24" s="36" t="s">
        <v>12</v>
      </c>
      <c r="F24" s="7">
        <v>7465.64</v>
      </c>
      <c r="G24" s="141"/>
      <c r="H24" s="141"/>
      <c r="I24" s="152">
        <f t="shared" si="0"/>
        <v>0</v>
      </c>
      <c r="J24" s="152">
        <f t="shared" si="1"/>
        <v>0</v>
      </c>
      <c r="K24" s="152">
        <f t="shared" si="2"/>
        <v>0</v>
      </c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</row>
    <row r="25" spans="1:28" s="146" customFormat="1" x14ac:dyDescent="0.2">
      <c r="A25" s="204"/>
      <c r="B25" s="36" t="s">
        <v>9</v>
      </c>
      <c r="C25" s="163" t="s">
        <v>571</v>
      </c>
      <c r="D25" s="39" t="s">
        <v>534</v>
      </c>
      <c r="E25" s="36" t="s">
        <v>12</v>
      </c>
      <c r="F25" s="7">
        <v>7527.52</v>
      </c>
      <c r="G25" s="141"/>
      <c r="H25" s="141"/>
      <c r="I25" s="152">
        <f t="shared" si="0"/>
        <v>0</v>
      </c>
      <c r="J25" s="152">
        <f t="shared" si="1"/>
        <v>0</v>
      </c>
      <c r="K25" s="152">
        <f t="shared" si="2"/>
        <v>0</v>
      </c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1:28" s="146" customFormat="1" x14ac:dyDescent="0.2">
      <c r="A26" s="204"/>
      <c r="B26" s="36" t="s">
        <v>9</v>
      </c>
      <c r="C26" s="163" t="s">
        <v>571</v>
      </c>
      <c r="D26" s="39" t="s">
        <v>543</v>
      </c>
      <c r="E26" s="36" t="s">
        <v>12</v>
      </c>
      <c r="F26" s="7">
        <v>9433</v>
      </c>
      <c r="G26" s="141"/>
      <c r="H26" s="141"/>
      <c r="I26" s="152">
        <f t="shared" si="0"/>
        <v>0</v>
      </c>
      <c r="J26" s="152">
        <f t="shared" si="1"/>
        <v>0</v>
      </c>
      <c r="K26" s="152">
        <f t="shared" si="2"/>
        <v>0</v>
      </c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</row>
    <row r="27" spans="1:28" s="146" customFormat="1" x14ac:dyDescent="0.2">
      <c r="A27" s="204" t="s">
        <v>14</v>
      </c>
      <c r="B27" s="36" t="s">
        <v>15</v>
      </c>
      <c r="C27" s="163" t="s">
        <v>571</v>
      </c>
      <c r="D27" s="39" t="s">
        <v>553</v>
      </c>
      <c r="E27" s="36" t="s">
        <v>12</v>
      </c>
      <c r="F27" s="7">
        <v>2121.5700000000002</v>
      </c>
      <c r="G27" s="141"/>
      <c r="H27" s="141"/>
      <c r="I27" s="152">
        <f t="shared" si="0"/>
        <v>0</v>
      </c>
      <c r="J27" s="152">
        <f t="shared" si="1"/>
        <v>0</v>
      </c>
      <c r="K27" s="152">
        <f t="shared" si="2"/>
        <v>0</v>
      </c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1:28" s="146" customFormat="1" x14ac:dyDescent="0.2">
      <c r="A28" s="204"/>
      <c r="B28" s="36" t="s">
        <v>15</v>
      </c>
      <c r="C28" s="163" t="s">
        <v>571</v>
      </c>
      <c r="D28" s="39" t="s">
        <v>535</v>
      </c>
      <c r="E28" s="36" t="s">
        <v>12</v>
      </c>
      <c r="F28" s="7">
        <v>2707.24</v>
      </c>
      <c r="G28" s="141"/>
      <c r="H28" s="141"/>
      <c r="I28" s="152">
        <f t="shared" si="0"/>
        <v>0</v>
      </c>
      <c r="J28" s="152">
        <f t="shared" si="1"/>
        <v>0</v>
      </c>
      <c r="K28" s="152">
        <f t="shared" si="2"/>
        <v>0</v>
      </c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1:28" s="146" customFormat="1" x14ac:dyDescent="0.2">
      <c r="A29" s="204"/>
      <c r="B29" s="36" t="s">
        <v>15</v>
      </c>
      <c r="C29" s="163" t="s">
        <v>571</v>
      </c>
      <c r="D29" s="39" t="s">
        <v>544</v>
      </c>
      <c r="E29" s="36" t="s">
        <v>12</v>
      </c>
      <c r="F29" s="7">
        <v>4328.24</v>
      </c>
      <c r="G29" s="141"/>
      <c r="H29" s="141"/>
      <c r="I29" s="152">
        <f t="shared" si="0"/>
        <v>0</v>
      </c>
      <c r="J29" s="152">
        <f t="shared" si="1"/>
        <v>0</v>
      </c>
      <c r="K29" s="152">
        <f t="shared" si="2"/>
        <v>0</v>
      </c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1:28" s="146" customFormat="1" x14ac:dyDescent="0.2">
      <c r="A30" s="204" t="s">
        <v>16</v>
      </c>
      <c r="B30" s="36" t="s">
        <v>15</v>
      </c>
      <c r="C30" s="163" t="s">
        <v>571</v>
      </c>
      <c r="D30" s="39" t="s">
        <v>554</v>
      </c>
      <c r="E30" s="36" t="s">
        <v>12</v>
      </c>
      <c r="F30" s="7">
        <v>2979.57</v>
      </c>
      <c r="G30" s="141"/>
      <c r="H30" s="141"/>
      <c r="I30" s="152">
        <f t="shared" si="0"/>
        <v>0</v>
      </c>
      <c r="J30" s="152">
        <f t="shared" si="1"/>
        <v>0</v>
      </c>
      <c r="K30" s="152">
        <f t="shared" si="2"/>
        <v>0</v>
      </c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</row>
    <row r="31" spans="1:28" s="146" customFormat="1" x14ac:dyDescent="0.2">
      <c r="A31" s="204"/>
      <c r="B31" s="36" t="s">
        <v>15</v>
      </c>
      <c r="C31" s="163" t="s">
        <v>571</v>
      </c>
      <c r="D31" s="39" t="s">
        <v>536</v>
      </c>
      <c r="E31" s="36" t="s">
        <v>12</v>
      </c>
      <c r="F31" s="7">
        <v>3933.38</v>
      </c>
      <c r="G31" s="141"/>
      <c r="H31" s="141"/>
      <c r="I31" s="152">
        <f t="shared" si="0"/>
        <v>0</v>
      </c>
      <c r="J31" s="152">
        <f t="shared" si="1"/>
        <v>0</v>
      </c>
      <c r="K31" s="152">
        <f t="shared" si="2"/>
        <v>0</v>
      </c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</row>
    <row r="32" spans="1:28" s="146" customFormat="1" x14ac:dyDescent="0.2">
      <c r="A32" s="204"/>
      <c r="B32" s="36" t="s">
        <v>15</v>
      </c>
      <c r="C32" s="163" t="s">
        <v>571</v>
      </c>
      <c r="D32" s="39" t="s">
        <v>545</v>
      </c>
      <c r="E32" s="36" t="s">
        <v>12</v>
      </c>
      <c r="F32" s="7">
        <v>5927.19</v>
      </c>
      <c r="G32" s="141"/>
      <c r="H32" s="141"/>
      <c r="I32" s="152">
        <f t="shared" si="0"/>
        <v>0</v>
      </c>
      <c r="J32" s="152">
        <f t="shared" si="1"/>
        <v>0</v>
      </c>
      <c r="K32" s="152">
        <f t="shared" si="2"/>
        <v>0</v>
      </c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</row>
    <row r="33" spans="1:28" s="146" customFormat="1" x14ac:dyDescent="0.2">
      <c r="A33" s="204" t="s">
        <v>380</v>
      </c>
      <c r="B33" s="36" t="s">
        <v>15</v>
      </c>
      <c r="C33" s="163" t="s">
        <v>571</v>
      </c>
      <c r="D33" s="39" t="s">
        <v>555</v>
      </c>
      <c r="E33" s="36" t="s">
        <v>12</v>
      </c>
      <c r="F33" s="7">
        <v>1691.88</v>
      </c>
      <c r="G33" s="141"/>
      <c r="H33" s="141"/>
      <c r="I33" s="152">
        <f t="shared" si="0"/>
        <v>0</v>
      </c>
      <c r="J33" s="152">
        <f t="shared" si="1"/>
        <v>0</v>
      </c>
      <c r="K33" s="152">
        <f t="shared" si="2"/>
        <v>0</v>
      </c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</row>
    <row r="34" spans="1:28" s="146" customFormat="1" x14ac:dyDescent="0.2">
      <c r="A34" s="204"/>
      <c r="B34" s="36" t="s">
        <v>15</v>
      </c>
      <c r="C34" s="163" t="s">
        <v>571</v>
      </c>
      <c r="D34" s="39" t="s">
        <v>537</v>
      </c>
      <c r="E34" s="36" t="s">
        <v>12</v>
      </c>
      <c r="F34" s="7">
        <v>2123.91</v>
      </c>
      <c r="G34" s="141"/>
      <c r="H34" s="141"/>
      <c r="I34" s="152">
        <f t="shared" si="0"/>
        <v>0</v>
      </c>
      <c r="J34" s="152">
        <f t="shared" si="1"/>
        <v>0</v>
      </c>
      <c r="K34" s="152">
        <f t="shared" si="2"/>
        <v>0</v>
      </c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</row>
    <row r="35" spans="1:28" s="146" customFormat="1" x14ac:dyDescent="0.2">
      <c r="A35" s="204"/>
      <c r="B35" s="36" t="s">
        <v>15</v>
      </c>
      <c r="C35" s="163" t="s">
        <v>571</v>
      </c>
      <c r="D35" s="39" t="s">
        <v>546</v>
      </c>
      <c r="E35" s="36" t="s">
        <v>12</v>
      </c>
      <c r="F35" s="7">
        <v>3672.53</v>
      </c>
      <c r="G35" s="141"/>
      <c r="H35" s="141"/>
      <c r="I35" s="152">
        <f t="shared" si="0"/>
        <v>0</v>
      </c>
      <c r="J35" s="152">
        <f t="shared" si="1"/>
        <v>0</v>
      </c>
      <c r="K35" s="152">
        <f t="shared" si="2"/>
        <v>0</v>
      </c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1:28" s="146" customFormat="1" x14ac:dyDescent="0.2">
      <c r="A36" s="204" t="s">
        <v>17</v>
      </c>
      <c r="B36" s="36" t="s">
        <v>9</v>
      </c>
      <c r="C36" s="163" t="s">
        <v>571</v>
      </c>
      <c r="D36" s="39" t="s">
        <v>556</v>
      </c>
      <c r="E36" s="36" t="s">
        <v>12</v>
      </c>
      <c r="F36" s="7">
        <v>2418.3200000000002</v>
      </c>
      <c r="G36" s="141"/>
      <c r="H36" s="141"/>
      <c r="I36" s="152">
        <f t="shared" si="0"/>
        <v>0</v>
      </c>
      <c r="J36" s="152">
        <f t="shared" si="1"/>
        <v>0</v>
      </c>
      <c r="K36" s="152">
        <f t="shared" si="2"/>
        <v>0</v>
      </c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1:28" s="146" customFormat="1" x14ac:dyDescent="0.2">
      <c r="A37" s="204"/>
      <c r="B37" s="36" t="s">
        <v>9</v>
      </c>
      <c r="C37" s="163" t="s">
        <v>571</v>
      </c>
      <c r="D37" s="39" t="s">
        <v>538</v>
      </c>
      <c r="E37" s="36" t="s">
        <v>12</v>
      </c>
      <c r="F37" s="7">
        <v>2977.12</v>
      </c>
      <c r="G37" s="141"/>
      <c r="H37" s="141"/>
      <c r="I37" s="152">
        <f t="shared" si="0"/>
        <v>0</v>
      </c>
      <c r="J37" s="152">
        <f t="shared" si="1"/>
        <v>0</v>
      </c>
      <c r="K37" s="152">
        <f t="shared" si="2"/>
        <v>0</v>
      </c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</row>
    <row r="38" spans="1:28" s="146" customFormat="1" x14ac:dyDescent="0.2">
      <c r="A38" s="204"/>
      <c r="B38" s="36" t="s">
        <v>9</v>
      </c>
      <c r="C38" s="163" t="s">
        <v>571</v>
      </c>
      <c r="D38" s="39" t="s">
        <v>547</v>
      </c>
      <c r="E38" s="36" t="s">
        <v>12</v>
      </c>
      <c r="F38" s="7">
        <v>4235.93</v>
      </c>
      <c r="G38" s="141"/>
      <c r="H38" s="141"/>
      <c r="I38" s="152">
        <f t="shared" si="0"/>
        <v>0</v>
      </c>
      <c r="J38" s="152">
        <f t="shared" si="1"/>
        <v>0</v>
      </c>
      <c r="K38" s="152">
        <f t="shared" si="2"/>
        <v>0</v>
      </c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1:28" s="146" customFormat="1" x14ac:dyDescent="0.2">
      <c r="A39" s="204" t="s">
        <v>18</v>
      </c>
      <c r="B39" s="36" t="s">
        <v>9</v>
      </c>
      <c r="C39" s="163" t="s">
        <v>571</v>
      </c>
      <c r="D39" s="39" t="s">
        <v>557</v>
      </c>
      <c r="E39" s="36" t="s">
        <v>12</v>
      </c>
      <c r="F39" s="7">
        <v>3267.6</v>
      </c>
      <c r="G39" s="141"/>
      <c r="H39" s="141"/>
      <c r="I39" s="152">
        <f t="shared" si="0"/>
        <v>0</v>
      </c>
      <c r="J39" s="152">
        <f t="shared" si="1"/>
        <v>0</v>
      </c>
      <c r="K39" s="152">
        <f t="shared" si="2"/>
        <v>0</v>
      </c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1:28" s="146" customFormat="1" x14ac:dyDescent="0.2">
      <c r="A40" s="204"/>
      <c r="B40" s="36" t="s">
        <v>9</v>
      </c>
      <c r="C40" s="163" t="s">
        <v>571</v>
      </c>
      <c r="D40" s="39" t="s">
        <v>539</v>
      </c>
      <c r="E40" s="36" t="s">
        <v>12</v>
      </c>
      <c r="F40" s="7">
        <v>4177.6400000000003</v>
      </c>
      <c r="G40" s="141"/>
      <c r="H40" s="141"/>
      <c r="I40" s="152">
        <f t="shared" si="0"/>
        <v>0</v>
      </c>
      <c r="J40" s="152">
        <f t="shared" si="1"/>
        <v>0</v>
      </c>
      <c r="K40" s="152">
        <f t="shared" si="2"/>
        <v>0</v>
      </c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1:28" s="146" customFormat="1" x14ac:dyDescent="0.2">
      <c r="A41" s="204"/>
      <c r="B41" s="36" t="s">
        <v>9</v>
      </c>
      <c r="C41" s="163" t="s">
        <v>571</v>
      </c>
      <c r="D41" s="39" t="s">
        <v>548</v>
      </c>
      <c r="E41" s="36" t="s">
        <v>12</v>
      </c>
      <c r="F41" s="7">
        <v>5769.77</v>
      </c>
      <c r="G41" s="141"/>
      <c r="H41" s="141"/>
      <c r="I41" s="152">
        <f t="shared" si="0"/>
        <v>0</v>
      </c>
      <c r="J41" s="152">
        <f t="shared" si="1"/>
        <v>0</v>
      </c>
      <c r="K41" s="152">
        <f t="shared" si="2"/>
        <v>0</v>
      </c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1:28" s="146" customFormat="1" x14ac:dyDescent="0.2">
      <c r="A42" s="204" t="s">
        <v>381</v>
      </c>
      <c r="B42" s="36" t="s">
        <v>9</v>
      </c>
      <c r="C42" s="163" t="s">
        <v>571</v>
      </c>
      <c r="D42" s="39" t="s">
        <v>558</v>
      </c>
      <c r="E42" s="36" t="s">
        <v>12</v>
      </c>
      <c r="F42" s="7">
        <v>2005.41</v>
      </c>
      <c r="G42" s="141"/>
      <c r="H42" s="141"/>
      <c r="I42" s="152">
        <f t="shared" ref="I42:I73" si="4">IFERROR(
IF(DeliveryRoute="UU Build",$F$10:$F$126*$G$10:$G$126,
$F$10:$F$126*($G$10:$G$126+$H$10:$H$126)),
"!! ERROR !!")</f>
        <v>0</v>
      </c>
      <c r="J42" s="152">
        <f t="shared" ref="J42:J73" si="5">IFERROR(
IF(DeliveryRoute="UU Build","",
$F$10:$F$126*$H$10:$H$126),
"!! ERROR !!")</f>
        <v>0</v>
      </c>
      <c r="K42" s="152">
        <f t="shared" si="2"/>
        <v>0</v>
      </c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1:28" s="146" customFormat="1" x14ac:dyDescent="0.2">
      <c r="A43" s="204"/>
      <c r="B43" s="36" t="s">
        <v>9</v>
      </c>
      <c r="C43" s="163" t="s">
        <v>571</v>
      </c>
      <c r="D43" s="39" t="s">
        <v>540</v>
      </c>
      <c r="E43" s="36" t="s">
        <v>12</v>
      </c>
      <c r="F43" s="7">
        <v>2420.5500000000002</v>
      </c>
      <c r="G43" s="141"/>
      <c r="H43" s="141"/>
      <c r="I43" s="152">
        <f t="shared" si="4"/>
        <v>0</v>
      </c>
      <c r="J43" s="152">
        <f t="shared" si="5"/>
        <v>0</v>
      </c>
      <c r="K43" s="152">
        <f t="shared" si="2"/>
        <v>0</v>
      </c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1:28" s="146" customFormat="1" x14ac:dyDescent="0.2">
      <c r="A44" s="204"/>
      <c r="B44" s="36" t="s">
        <v>9</v>
      </c>
      <c r="C44" s="163" t="s">
        <v>571</v>
      </c>
      <c r="D44" s="39" t="s">
        <v>549</v>
      </c>
      <c r="E44" s="36" t="s">
        <v>12</v>
      </c>
      <c r="F44" s="7">
        <v>3610.3</v>
      </c>
      <c r="G44" s="141"/>
      <c r="H44" s="141"/>
      <c r="I44" s="152">
        <f t="shared" si="4"/>
        <v>0</v>
      </c>
      <c r="J44" s="152">
        <f t="shared" si="5"/>
        <v>0</v>
      </c>
      <c r="K44" s="152">
        <f t="shared" si="2"/>
        <v>0</v>
      </c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1:28" s="146" customFormat="1" x14ac:dyDescent="0.2">
      <c r="A45" s="204" t="s">
        <v>69</v>
      </c>
      <c r="B45" s="36" t="s">
        <v>15</v>
      </c>
      <c r="C45" s="163" t="s">
        <v>572</v>
      </c>
      <c r="D45" s="39" t="s">
        <v>19</v>
      </c>
      <c r="E45" s="36" t="s">
        <v>20</v>
      </c>
      <c r="F45" s="7">
        <v>222.03</v>
      </c>
      <c r="G45" s="141"/>
      <c r="H45" s="141"/>
      <c r="I45" s="152">
        <f t="shared" si="4"/>
        <v>0</v>
      </c>
      <c r="J45" s="152">
        <f t="shared" si="5"/>
        <v>0</v>
      </c>
      <c r="K45" s="152">
        <f t="shared" si="2"/>
        <v>0</v>
      </c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1:28" s="146" customFormat="1" x14ac:dyDescent="0.2">
      <c r="A46" s="204"/>
      <c r="B46" s="36" t="s">
        <v>15</v>
      </c>
      <c r="C46" s="163" t="s">
        <v>572</v>
      </c>
      <c r="D46" s="39" t="s">
        <v>522</v>
      </c>
      <c r="E46" s="36" t="s">
        <v>20</v>
      </c>
      <c r="F46" s="7">
        <v>264.45</v>
      </c>
      <c r="G46" s="141"/>
      <c r="H46" s="141"/>
      <c r="I46" s="152">
        <f t="shared" si="4"/>
        <v>0</v>
      </c>
      <c r="J46" s="152">
        <f t="shared" si="5"/>
        <v>0</v>
      </c>
      <c r="K46" s="152">
        <f t="shared" ref="K46:K76" si="6">F46*G46</f>
        <v>0</v>
      </c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1:28" s="146" customFormat="1" x14ac:dyDescent="0.2">
      <c r="A47" s="204"/>
      <c r="B47" s="36" t="s">
        <v>15</v>
      </c>
      <c r="C47" s="163" t="s">
        <v>572</v>
      </c>
      <c r="D47" s="39" t="s">
        <v>512</v>
      </c>
      <c r="E47" s="36" t="s">
        <v>20</v>
      </c>
      <c r="F47" s="7">
        <v>406.1</v>
      </c>
      <c r="G47" s="141"/>
      <c r="H47" s="141"/>
      <c r="I47" s="152">
        <f t="shared" si="4"/>
        <v>0</v>
      </c>
      <c r="J47" s="152">
        <f t="shared" si="5"/>
        <v>0</v>
      </c>
      <c r="K47" s="152">
        <f t="shared" si="6"/>
        <v>0</v>
      </c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1:28" s="146" customFormat="1" x14ac:dyDescent="0.2">
      <c r="A48" s="204" t="s">
        <v>70</v>
      </c>
      <c r="B48" s="36" t="s">
        <v>15</v>
      </c>
      <c r="C48" s="163" t="s">
        <v>572</v>
      </c>
      <c r="D48" s="39" t="s">
        <v>21</v>
      </c>
      <c r="E48" s="36" t="s">
        <v>20</v>
      </c>
      <c r="F48" s="7">
        <v>438.09</v>
      </c>
      <c r="G48" s="141"/>
      <c r="H48" s="141"/>
      <c r="I48" s="152">
        <f t="shared" si="4"/>
        <v>0</v>
      </c>
      <c r="J48" s="152">
        <f t="shared" si="5"/>
        <v>0</v>
      </c>
      <c r="K48" s="152">
        <f t="shared" si="6"/>
        <v>0</v>
      </c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1:28" s="146" customFormat="1" x14ac:dyDescent="0.2">
      <c r="A49" s="204"/>
      <c r="B49" s="36" t="s">
        <v>15</v>
      </c>
      <c r="C49" s="163" t="s">
        <v>572</v>
      </c>
      <c r="D49" s="39" t="s">
        <v>523</v>
      </c>
      <c r="E49" s="36" t="s">
        <v>20</v>
      </c>
      <c r="F49" s="7">
        <v>562.86</v>
      </c>
      <c r="G49" s="141"/>
      <c r="H49" s="141"/>
      <c r="I49" s="152">
        <f t="shared" si="4"/>
        <v>0</v>
      </c>
      <c r="J49" s="152">
        <f t="shared" si="5"/>
        <v>0</v>
      </c>
      <c r="K49" s="152">
        <f t="shared" si="6"/>
        <v>0</v>
      </c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1:28" s="146" customFormat="1" x14ac:dyDescent="0.2">
      <c r="A50" s="204"/>
      <c r="B50" s="36" t="s">
        <v>15</v>
      </c>
      <c r="C50" s="163" t="s">
        <v>572</v>
      </c>
      <c r="D50" s="39" t="s">
        <v>513</v>
      </c>
      <c r="E50" s="36" t="s">
        <v>20</v>
      </c>
      <c r="F50" s="7">
        <v>834.23</v>
      </c>
      <c r="G50" s="141"/>
      <c r="H50" s="141"/>
      <c r="I50" s="152">
        <f t="shared" si="4"/>
        <v>0</v>
      </c>
      <c r="J50" s="152">
        <f t="shared" si="5"/>
        <v>0</v>
      </c>
      <c r="K50" s="152">
        <f t="shared" si="6"/>
        <v>0</v>
      </c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1:28" s="146" customFormat="1" x14ac:dyDescent="0.2">
      <c r="A51" s="204" t="s">
        <v>71</v>
      </c>
      <c r="B51" s="36" t="s">
        <v>15</v>
      </c>
      <c r="C51" s="163" t="s">
        <v>572</v>
      </c>
      <c r="D51" s="39" t="s">
        <v>22</v>
      </c>
      <c r="E51" s="36" t="s">
        <v>20</v>
      </c>
      <c r="F51" s="7">
        <v>371.2</v>
      </c>
      <c r="G51" s="141"/>
      <c r="H51" s="141"/>
      <c r="I51" s="152">
        <f t="shared" si="4"/>
        <v>0</v>
      </c>
      <c r="J51" s="152">
        <f t="shared" si="5"/>
        <v>0</v>
      </c>
      <c r="K51" s="152">
        <f t="shared" si="6"/>
        <v>0</v>
      </c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1:28" s="146" customFormat="1" x14ac:dyDescent="0.2">
      <c r="A52" s="204"/>
      <c r="B52" s="36" t="s">
        <v>15</v>
      </c>
      <c r="C52" s="163" t="s">
        <v>572</v>
      </c>
      <c r="D52" s="39" t="s">
        <v>524</v>
      </c>
      <c r="E52" s="36" t="s">
        <v>20</v>
      </c>
      <c r="F52" s="7">
        <v>448.48</v>
      </c>
      <c r="G52" s="141"/>
      <c r="H52" s="141"/>
      <c r="I52" s="152">
        <f t="shared" si="4"/>
        <v>0</v>
      </c>
      <c r="J52" s="152">
        <f t="shared" si="5"/>
        <v>0</v>
      </c>
      <c r="K52" s="152">
        <f t="shared" si="6"/>
        <v>0</v>
      </c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1:28" s="146" customFormat="1" x14ac:dyDescent="0.2">
      <c r="A53" s="204"/>
      <c r="B53" s="36" t="s">
        <v>15</v>
      </c>
      <c r="C53" s="163" t="s">
        <v>572</v>
      </c>
      <c r="D53" s="39" t="s">
        <v>514</v>
      </c>
      <c r="E53" s="36" t="s">
        <v>20</v>
      </c>
      <c r="F53" s="7">
        <v>624.64</v>
      </c>
      <c r="G53" s="141"/>
      <c r="H53" s="141"/>
      <c r="I53" s="152">
        <f t="shared" si="4"/>
        <v>0</v>
      </c>
      <c r="J53" s="152">
        <f t="shared" si="5"/>
        <v>0</v>
      </c>
      <c r="K53" s="152">
        <f t="shared" si="6"/>
        <v>0</v>
      </c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1:28" s="146" customFormat="1" x14ac:dyDescent="0.2">
      <c r="A54" s="204" t="s">
        <v>72</v>
      </c>
      <c r="B54" s="36" t="s">
        <v>15</v>
      </c>
      <c r="C54" s="163" t="s">
        <v>572</v>
      </c>
      <c r="D54" s="39" t="s">
        <v>23</v>
      </c>
      <c r="E54" s="36" t="s">
        <v>20</v>
      </c>
      <c r="F54" s="7">
        <v>132.1</v>
      </c>
      <c r="G54" s="141"/>
      <c r="H54" s="141"/>
      <c r="I54" s="152">
        <f t="shared" si="4"/>
        <v>0</v>
      </c>
      <c r="J54" s="152">
        <f t="shared" si="5"/>
        <v>0</v>
      </c>
      <c r="K54" s="152">
        <f t="shared" si="6"/>
        <v>0</v>
      </c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1:28" s="146" customFormat="1" x14ac:dyDescent="0.2">
      <c r="A55" s="204"/>
      <c r="B55" s="36" t="s">
        <v>15</v>
      </c>
      <c r="C55" s="163" t="s">
        <v>572</v>
      </c>
      <c r="D55" s="39" t="s">
        <v>525</v>
      </c>
      <c r="E55" s="36" t="s">
        <v>20</v>
      </c>
      <c r="F55" s="7">
        <v>157.85</v>
      </c>
      <c r="G55" s="141"/>
      <c r="H55" s="141"/>
      <c r="I55" s="152">
        <f t="shared" si="4"/>
        <v>0</v>
      </c>
      <c r="J55" s="152">
        <f t="shared" si="5"/>
        <v>0</v>
      </c>
      <c r="K55" s="152">
        <f t="shared" si="6"/>
        <v>0</v>
      </c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1:28" s="146" customFormat="1" x14ac:dyDescent="0.2">
      <c r="A56" s="204"/>
      <c r="B56" s="36" t="s">
        <v>15</v>
      </c>
      <c r="C56" s="163" t="s">
        <v>572</v>
      </c>
      <c r="D56" s="39" t="s">
        <v>515</v>
      </c>
      <c r="E56" s="36" t="s">
        <v>20</v>
      </c>
      <c r="F56" s="7">
        <v>296.88</v>
      </c>
      <c r="G56" s="141"/>
      <c r="H56" s="141"/>
      <c r="I56" s="152">
        <f t="shared" si="4"/>
        <v>0</v>
      </c>
      <c r="J56" s="152">
        <f t="shared" si="5"/>
        <v>0</v>
      </c>
      <c r="K56" s="152">
        <f t="shared" si="6"/>
        <v>0</v>
      </c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1:28" s="146" customFormat="1" x14ac:dyDescent="0.2">
      <c r="A57" s="204" t="s">
        <v>85</v>
      </c>
      <c r="B57" s="36" t="s">
        <v>15</v>
      </c>
      <c r="C57" s="163" t="s">
        <v>572</v>
      </c>
      <c r="D57" s="154" t="s">
        <v>83</v>
      </c>
      <c r="E57" s="36" t="s">
        <v>20</v>
      </c>
      <c r="F57" s="7">
        <v>282.33999999999997</v>
      </c>
      <c r="G57" s="141"/>
      <c r="H57" s="141"/>
      <c r="I57" s="152">
        <f t="shared" si="4"/>
        <v>0</v>
      </c>
      <c r="J57" s="152">
        <f t="shared" si="5"/>
        <v>0</v>
      </c>
      <c r="K57" s="152">
        <f t="shared" si="6"/>
        <v>0</v>
      </c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1:28" s="146" customFormat="1" x14ac:dyDescent="0.2">
      <c r="A58" s="204"/>
      <c r="B58" s="36" t="s">
        <v>15</v>
      </c>
      <c r="C58" s="163" t="s">
        <v>572</v>
      </c>
      <c r="D58" s="154" t="s">
        <v>526</v>
      </c>
      <c r="E58" s="36" t="s">
        <v>20</v>
      </c>
      <c r="F58" s="7">
        <v>335.52</v>
      </c>
      <c r="G58" s="141"/>
      <c r="H58" s="141"/>
      <c r="I58" s="152">
        <f t="shared" si="4"/>
        <v>0</v>
      </c>
      <c r="J58" s="152">
        <f t="shared" si="5"/>
        <v>0</v>
      </c>
      <c r="K58" s="152">
        <f t="shared" si="6"/>
        <v>0</v>
      </c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1:28" s="146" customFormat="1" x14ac:dyDescent="0.2">
      <c r="A59" s="204"/>
      <c r="B59" s="36" t="s">
        <v>15</v>
      </c>
      <c r="C59" s="163" t="s">
        <v>572</v>
      </c>
      <c r="D59" s="154" t="s">
        <v>516</v>
      </c>
      <c r="E59" s="36" t="s">
        <v>20</v>
      </c>
      <c r="F59" s="7">
        <v>517.41999999999996</v>
      </c>
      <c r="G59" s="141"/>
      <c r="H59" s="141"/>
      <c r="I59" s="152">
        <f t="shared" si="4"/>
        <v>0</v>
      </c>
      <c r="J59" s="152">
        <f t="shared" si="5"/>
        <v>0</v>
      </c>
      <c r="K59" s="152">
        <f t="shared" si="6"/>
        <v>0</v>
      </c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1:28" s="146" customFormat="1" x14ac:dyDescent="0.2">
      <c r="A60" s="204" t="s">
        <v>73</v>
      </c>
      <c r="B60" s="36" t="s">
        <v>15</v>
      </c>
      <c r="C60" s="163" t="s">
        <v>572</v>
      </c>
      <c r="D60" s="39" t="s">
        <v>24</v>
      </c>
      <c r="E60" s="36" t="s">
        <v>20</v>
      </c>
      <c r="F60" s="7">
        <v>248.4</v>
      </c>
      <c r="G60" s="141"/>
      <c r="H60" s="141"/>
      <c r="I60" s="152">
        <f t="shared" si="4"/>
        <v>0</v>
      </c>
      <c r="J60" s="152">
        <f t="shared" si="5"/>
        <v>0</v>
      </c>
      <c r="K60" s="152">
        <f t="shared" si="6"/>
        <v>0</v>
      </c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1:28" s="146" customFormat="1" x14ac:dyDescent="0.2">
      <c r="A61" s="204"/>
      <c r="B61" s="36" t="s">
        <v>15</v>
      </c>
      <c r="C61" s="163" t="s">
        <v>572</v>
      </c>
      <c r="D61" s="39" t="s">
        <v>527</v>
      </c>
      <c r="E61" s="36" t="s">
        <v>20</v>
      </c>
      <c r="F61" s="7">
        <v>342.1</v>
      </c>
      <c r="G61" s="141"/>
      <c r="H61" s="141"/>
      <c r="I61" s="152">
        <f t="shared" si="4"/>
        <v>0</v>
      </c>
      <c r="J61" s="152">
        <f t="shared" si="5"/>
        <v>0</v>
      </c>
      <c r="K61" s="152">
        <f t="shared" si="6"/>
        <v>0</v>
      </c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1:28" s="146" customFormat="1" x14ac:dyDescent="0.2">
      <c r="A62" s="204"/>
      <c r="B62" s="36" t="s">
        <v>15</v>
      </c>
      <c r="C62" s="163" t="s">
        <v>572</v>
      </c>
      <c r="D62" s="39" t="s">
        <v>517</v>
      </c>
      <c r="E62" s="36" t="s">
        <v>20</v>
      </c>
      <c r="F62" s="7">
        <v>712.23</v>
      </c>
      <c r="G62" s="141"/>
      <c r="H62" s="141"/>
      <c r="I62" s="152">
        <f t="shared" si="4"/>
        <v>0</v>
      </c>
      <c r="J62" s="152">
        <f t="shared" si="5"/>
        <v>0</v>
      </c>
      <c r="K62" s="152">
        <f t="shared" si="6"/>
        <v>0</v>
      </c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1:28" s="146" customFormat="1" x14ac:dyDescent="0.2">
      <c r="A63" s="204" t="s">
        <v>74</v>
      </c>
      <c r="B63" s="36" t="s">
        <v>15</v>
      </c>
      <c r="C63" s="163" t="s">
        <v>572</v>
      </c>
      <c r="D63" s="39" t="s">
        <v>25</v>
      </c>
      <c r="E63" s="36" t="s">
        <v>20</v>
      </c>
      <c r="F63" s="7">
        <v>483.02</v>
      </c>
      <c r="G63" s="141"/>
      <c r="H63" s="141"/>
      <c r="I63" s="152">
        <f t="shared" si="4"/>
        <v>0</v>
      </c>
      <c r="J63" s="152">
        <f t="shared" si="5"/>
        <v>0</v>
      </c>
      <c r="K63" s="152">
        <f t="shared" si="6"/>
        <v>0</v>
      </c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1:28" s="146" customFormat="1" x14ac:dyDescent="0.2">
      <c r="A64" s="204"/>
      <c r="B64" s="36" t="s">
        <v>15</v>
      </c>
      <c r="C64" s="163" t="s">
        <v>572</v>
      </c>
      <c r="D64" s="39" t="s">
        <v>528</v>
      </c>
      <c r="E64" s="36" t="s">
        <v>20</v>
      </c>
      <c r="F64" s="7">
        <v>641.72</v>
      </c>
      <c r="G64" s="141"/>
      <c r="H64" s="141"/>
      <c r="I64" s="152">
        <f t="shared" si="4"/>
        <v>0</v>
      </c>
      <c r="J64" s="152">
        <f t="shared" si="5"/>
        <v>0</v>
      </c>
      <c r="K64" s="152">
        <f t="shared" si="6"/>
        <v>0</v>
      </c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1:28" s="146" customFormat="1" x14ac:dyDescent="0.2">
      <c r="A65" s="204"/>
      <c r="B65" s="36" t="s">
        <v>15</v>
      </c>
      <c r="C65" s="163" t="s">
        <v>572</v>
      </c>
      <c r="D65" s="39" t="s">
        <v>518</v>
      </c>
      <c r="E65" s="36" t="s">
        <v>20</v>
      </c>
      <c r="F65" s="7">
        <v>1140.0999999999999</v>
      </c>
      <c r="G65" s="141"/>
      <c r="H65" s="141"/>
      <c r="I65" s="152">
        <f t="shared" si="4"/>
        <v>0</v>
      </c>
      <c r="J65" s="152">
        <f t="shared" si="5"/>
        <v>0</v>
      </c>
      <c r="K65" s="152">
        <f t="shared" si="6"/>
        <v>0</v>
      </c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1:28" s="146" customFormat="1" x14ac:dyDescent="0.2">
      <c r="A66" s="204" t="s">
        <v>75</v>
      </c>
      <c r="B66" s="36" t="s">
        <v>15</v>
      </c>
      <c r="C66" s="163" t="s">
        <v>572</v>
      </c>
      <c r="D66" s="39" t="s">
        <v>26</v>
      </c>
      <c r="E66" s="36" t="s">
        <v>20</v>
      </c>
      <c r="F66" s="7">
        <v>418.59</v>
      </c>
      <c r="G66" s="141"/>
      <c r="H66" s="141"/>
      <c r="I66" s="152">
        <f t="shared" si="4"/>
        <v>0</v>
      </c>
      <c r="J66" s="152">
        <f t="shared" si="5"/>
        <v>0</v>
      </c>
      <c r="K66" s="152">
        <f t="shared" si="6"/>
        <v>0</v>
      </c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1:28" s="146" customFormat="1" x14ac:dyDescent="0.2">
      <c r="A67" s="204"/>
      <c r="B67" s="36" t="s">
        <v>15</v>
      </c>
      <c r="C67" s="163" t="s">
        <v>572</v>
      </c>
      <c r="D67" s="39" t="s">
        <v>529</v>
      </c>
      <c r="E67" s="36" t="s">
        <v>20</v>
      </c>
      <c r="F67" s="7">
        <v>542.88</v>
      </c>
      <c r="G67" s="141"/>
      <c r="H67" s="141"/>
      <c r="I67" s="152">
        <f t="shared" si="4"/>
        <v>0</v>
      </c>
      <c r="J67" s="152">
        <f t="shared" si="5"/>
        <v>0</v>
      </c>
      <c r="K67" s="152">
        <f t="shared" si="6"/>
        <v>0</v>
      </c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1:28" s="146" customFormat="1" x14ac:dyDescent="0.2">
      <c r="A68" s="204"/>
      <c r="B68" s="36" t="s">
        <v>15</v>
      </c>
      <c r="C68" s="163" t="s">
        <v>572</v>
      </c>
      <c r="D68" s="39" t="s">
        <v>519</v>
      </c>
      <c r="E68" s="36" t="s">
        <v>20</v>
      </c>
      <c r="F68" s="7">
        <v>1019.13</v>
      </c>
      <c r="G68" s="141"/>
      <c r="H68" s="141"/>
      <c r="I68" s="152">
        <f t="shared" si="4"/>
        <v>0</v>
      </c>
      <c r="J68" s="152">
        <f t="shared" si="5"/>
        <v>0</v>
      </c>
      <c r="K68" s="152">
        <f t="shared" si="6"/>
        <v>0</v>
      </c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1:28" s="146" customFormat="1" x14ac:dyDescent="0.2">
      <c r="A69" s="204" t="s">
        <v>76</v>
      </c>
      <c r="B69" s="36" t="s">
        <v>15</v>
      </c>
      <c r="C69" s="163" t="s">
        <v>572</v>
      </c>
      <c r="D69" s="39" t="s">
        <v>27</v>
      </c>
      <c r="E69" s="36" t="s">
        <v>20</v>
      </c>
      <c r="F69" s="7">
        <v>164.31</v>
      </c>
      <c r="G69" s="141"/>
      <c r="H69" s="141"/>
      <c r="I69" s="152">
        <f t="shared" si="4"/>
        <v>0</v>
      </c>
      <c r="J69" s="152">
        <f t="shared" si="5"/>
        <v>0</v>
      </c>
      <c r="K69" s="152">
        <f t="shared" si="6"/>
        <v>0</v>
      </c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1:28" s="146" customFormat="1" x14ac:dyDescent="0.2">
      <c r="A70" s="204"/>
      <c r="B70" s="36" t="s">
        <v>15</v>
      </c>
      <c r="C70" s="163" t="s">
        <v>572</v>
      </c>
      <c r="D70" s="39" t="s">
        <v>530</v>
      </c>
      <c r="E70" s="36" t="s">
        <v>20</v>
      </c>
      <c r="F70" s="7">
        <v>251.02</v>
      </c>
      <c r="G70" s="141"/>
      <c r="H70" s="141"/>
      <c r="I70" s="152">
        <f t="shared" si="4"/>
        <v>0</v>
      </c>
      <c r="J70" s="152">
        <f t="shared" si="5"/>
        <v>0</v>
      </c>
      <c r="K70" s="152">
        <f t="shared" si="6"/>
        <v>0</v>
      </c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1:28" s="146" customFormat="1" x14ac:dyDescent="0.2">
      <c r="A71" s="204"/>
      <c r="B71" s="36" t="s">
        <v>15</v>
      </c>
      <c r="C71" s="163" t="s">
        <v>572</v>
      </c>
      <c r="D71" s="39" t="s">
        <v>520</v>
      </c>
      <c r="E71" s="36" t="s">
        <v>20</v>
      </c>
      <c r="F71" s="7">
        <v>603.02</v>
      </c>
      <c r="G71" s="141"/>
      <c r="H71" s="141"/>
      <c r="I71" s="152">
        <f t="shared" si="4"/>
        <v>0</v>
      </c>
      <c r="J71" s="152">
        <f t="shared" si="5"/>
        <v>0</v>
      </c>
      <c r="K71" s="152">
        <f t="shared" si="6"/>
        <v>0</v>
      </c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1:28" s="146" customFormat="1" x14ac:dyDescent="0.2">
      <c r="A72" s="204" t="s">
        <v>86</v>
      </c>
      <c r="B72" s="36" t="s">
        <v>15</v>
      </c>
      <c r="C72" s="163" t="s">
        <v>572</v>
      </c>
      <c r="D72" s="154" t="s">
        <v>84</v>
      </c>
      <c r="E72" s="36" t="s">
        <v>20</v>
      </c>
      <c r="F72" s="7">
        <v>310.61</v>
      </c>
      <c r="G72" s="141"/>
      <c r="H72" s="141"/>
      <c r="I72" s="152">
        <f t="shared" si="4"/>
        <v>0</v>
      </c>
      <c r="J72" s="152">
        <f t="shared" si="5"/>
        <v>0</v>
      </c>
      <c r="K72" s="152">
        <f t="shared" si="6"/>
        <v>0</v>
      </c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1:28" s="146" customFormat="1" x14ac:dyDescent="0.2">
      <c r="A73" s="204"/>
      <c r="B73" s="36" t="s">
        <v>15</v>
      </c>
      <c r="C73" s="163" t="s">
        <v>572</v>
      </c>
      <c r="D73" s="154" t="s">
        <v>531</v>
      </c>
      <c r="E73" s="36" t="s">
        <v>20</v>
      </c>
      <c r="F73" s="7">
        <v>406.48</v>
      </c>
      <c r="G73" s="141"/>
      <c r="H73" s="141"/>
      <c r="I73" s="152">
        <f t="shared" si="4"/>
        <v>0</v>
      </c>
      <c r="J73" s="152">
        <f t="shared" si="5"/>
        <v>0</v>
      </c>
      <c r="K73" s="152">
        <f t="shared" si="6"/>
        <v>0</v>
      </c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1:28" s="146" customFormat="1" x14ac:dyDescent="0.2">
      <c r="A74" s="204"/>
      <c r="B74" s="36" t="s">
        <v>15</v>
      </c>
      <c r="C74" s="163" t="s">
        <v>572</v>
      </c>
      <c r="D74" s="154" t="s">
        <v>521</v>
      </c>
      <c r="E74" s="36" t="s">
        <v>20</v>
      </c>
      <c r="F74" s="7">
        <v>765.24</v>
      </c>
      <c r="G74" s="141"/>
      <c r="H74" s="141"/>
      <c r="I74" s="152">
        <f t="shared" ref="I74:I105" si="7">IFERROR(
IF(DeliveryRoute="UU Build",$F$10:$F$126*$G$10:$G$126,
$F$10:$F$126*($G$10:$G$126+$H$10:$H$126)),
"!! ERROR !!")</f>
        <v>0</v>
      </c>
      <c r="J74" s="152">
        <f t="shared" ref="J74:J105" si="8">IFERROR(
IF(DeliveryRoute="UU Build","",
$F$10:$F$126*$H$10:$H$126),
"!! ERROR !!")</f>
        <v>0</v>
      </c>
      <c r="K74" s="152">
        <f t="shared" si="6"/>
        <v>0</v>
      </c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1:28" s="146" customFormat="1" x14ac:dyDescent="0.2">
      <c r="A75" s="199" t="s">
        <v>104</v>
      </c>
      <c r="B75" s="36" t="s">
        <v>9</v>
      </c>
      <c r="C75" s="163" t="s">
        <v>573</v>
      </c>
      <c r="D75" s="154" t="s">
        <v>105</v>
      </c>
      <c r="E75" s="36" t="s">
        <v>12</v>
      </c>
      <c r="F75" s="7">
        <v>986.89</v>
      </c>
      <c r="G75" s="141"/>
      <c r="H75" s="141"/>
      <c r="I75" s="152">
        <f t="shared" si="7"/>
        <v>0</v>
      </c>
      <c r="J75" s="152">
        <f t="shared" si="8"/>
        <v>0</v>
      </c>
      <c r="K75" s="152">
        <f t="shared" si="6"/>
        <v>0</v>
      </c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1:28" s="146" customFormat="1" x14ac:dyDescent="0.2">
      <c r="A76" s="201"/>
      <c r="B76" s="36" t="s">
        <v>9</v>
      </c>
      <c r="C76" s="163" t="s">
        <v>573</v>
      </c>
      <c r="D76" s="154" t="s">
        <v>106</v>
      </c>
      <c r="E76" s="36" t="s">
        <v>12</v>
      </c>
      <c r="F76" s="7">
        <v>1381.41</v>
      </c>
      <c r="G76" s="141"/>
      <c r="H76" s="141"/>
      <c r="I76" s="152">
        <f t="shared" si="7"/>
        <v>0</v>
      </c>
      <c r="J76" s="152">
        <f t="shared" si="8"/>
        <v>0</v>
      </c>
      <c r="K76" s="152">
        <f t="shared" si="6"/>
        <v>0</v>
      </c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1:28" s="146" customFormat="1" ht="25.5" x14ac:dyDescent="0.2">
      <c r="A77" s="199" t="s">
        <v>103</v>
      </c>
      <c r="B77" s="36" t="s">
        <v>15</v>
      </c>
      <c r="C77" s="163" t="s">
        <v>574</v>
      </c>
      <c r="D77" s="154" t="s">
        <v>492</v>
      </c>
      <c r="E77" s="36" t="s">
        <v>12</v>
      </c>
      <c r="F77" s="7">
        <v>1872.13</v>
      </c>
      <c r="G77" s="141"/>
      <c r="H77" s="141"/>
      <c r="I77" s="152">
        <f t="shared" si="7"/>
        <v>0</v>
      </c>
      <c r="J77" s="152">
        <f t="shared" si="8"/>
        <v>0</v>
      </c>
      <c r="K77" s="152">
        <f t="shared" ref="K77:K99" si="9">F77*G77</f>
        <v>0</v>
      </c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1:28" s="146" customFormat="1" ht="25.5" x14ac:dyDescent="0.2">
      <c r="A78" s="200"/>
      <c r="B78" s="36" t="s">
        <v>15</v>
      </c>
      <c r="C78" s="163" t="s">
        <v>574</v>
      </c>
      <c r="D78" s="154" t="s">
        <v>496</v>
      </c>
      <c r="E78" s="36" t="s">
        <v>12</v>
      </c>
      <c r="F78" s="7">
        <v>3260.79</v>
      </c>
      <c r="G78" s="141"/>
      <c r="H78" s="141"/>
      <c r="I78" s="152">
        <f t="shared" si="7"/>
        <v>0</v>
      </c>
      <c r="J78" s="152">
        <f t="shared" si="8"/>
        <v>0</v>
      </c>
      <c r="K78" s="152">
        <f t="shared" si="9"/>
        <v>0</v>
      </c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1:28" s="146" customFormat="1" ht="25.5" x14ac:dyDescent="0.2">
      <c r="A79" s="200"/>
      <c r="B79" s="36" t="s">
        <v>15</v>
      </c>
      <c r="C79" s="163" t="s">
        <v>574</v>
      </c>
      <c r="D79" s="154" t="s">
        <v>493</v>
      </c>
      <c r="E79" s="36" t="s">
        <v>12</v>
      </c>
      <c r="F79" s="7">
        <v>2465.77</v>
      </c>
      <c r="G79" s="141"/>
      <c r="H79" s="141"/>
      <c r="I79" s="152">
        <f t="shared" si="7"/>
        <v>0</v>
      </c>
      <c r="J79" s="152">
        <f t="shared" si="8"/>
        <v>0</v>
      </c>
      <c r="K79" s="152">
        <f t="shared" si="9"/>
        <v>0</v>
      </c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1:28" s="146" customFormat="1" ht="25.5" x14ac:dyDescent="0.2">
      <c r="A80" s="200"/>
      <c r="B80" s="36" t="s">
        <v>15</v>
      </c>
      <c r="C80" s="163" t="s">
        <v>574</v>
      </c>
      <c r="D80" s="154" t="s">
        <v>497</v>
      </c>
      <c r="E80" s="36" t="s">
        <v>12</v>
      </c>
      <c r="F80" s="7">
        <v>4266.1499999999996</v>
      </c>
      <c r="G80" s="141"/>
      <c r="H80" s="141"/>
      <c r="I80" s="152">
        <f t="shared" si="7"/>
        <v>0</v>
      </c>
      <c r="J80" s="152">
        <f t="shared" si="8"/>
        <v>0</v>
      </c>
      <c r="K80" s="152">
        <f t="shared" si="9"/>
        <v>0</v>
      </c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1:28" s="146" customFormat="1" ht="25.5" x14ac:dyDescent="0.2">
      <c r="A81" s="200"/>
      <c r="B81" s="36" t="s">
        <v>15</v>
      </c>
      <c r="C81" s="163" t="s">
        <v>574</v>
      </c>
      <c r="D81" s="154" t="s">
        <v>495</v>
      </c>
      <c r="E81" s="36" t="s">
        <v>12</v>
      </c>
      <c r="F81" s="7">
        <v>1268.6199999999999</v>
      </c>
      <c r="G81" s="141"/>
      <c r="H81" s="141"/>
      <c r="I81" s="152">
        <f t="shared" si="7"/>
        <v>0</v>
      </c>
      <c r="J81" s="152">
        <f t="shared" si="8"/>
        <v>0</v>
      </c>
      <c r="K81" s="152">
        <f t="shared" si="9"/>
        <v>0</v>
      </c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1:28" s="146" customFormat="1" ht="25.5" x14ac:dyDescent="0.2">
      <c r="A82" s="200"/>
      <c r="B82" s="36" t="s">
        <v>15</v>
      </c>
      <c r="C82" s="163" t="s">
        <v>574</v>
      </c>
      <c r="D82" s="154" t="s">
        <v>498</v>
      </c>
      <c r="E82" s="36" t="s">
        <v>12</v>
      </c>
      <c r="F82" s="7">
        <v>2443.35</v>
      </c>
      <c r="G82" s="141"/>
      <c r="H82" s="141"/>
      <c r="I82" s="152">
        <f t="shared" si="7"/>
        <v>0</v>
      </c>
      <c r="J82" s="152">
        <f t="shared" si="8"/>
        <v>0</v>
      </c>
      <c r="K82" s="152">
        <f t="shared" si="9"/>
        <v>0</v>
      </c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1:28" s="146" customFormat="1" ht="25.5" x14ac:dyDescent="0.2">
      <c r="A83" s="200"/>
      <c r="B83" s="36" t="s">
        <v>15</v>
      </c>
      <c r="C83" s="163" t="s">
        <v>574</v>
      </c>
      <c r="D83" s="154" t="s">
        <v>494</v>
      </c>
      <c r="E83" s="36" t="s">
        <v>12</v>
      </c>
      <c r="F83" s="7">
        <v>1312.56</v>
      </c>
      <c r="G83" s="141"/>
      <c r="H83" s="141"/>
      <c r="I83" s="152">
        <f t="shared" si="7"/>
        <v>0</v>
      </c>
      <c r="J83" s="152">
        <f t="shared" si="8"/>
        <v>0</v>
      </c>
      <c r="K83" s="152">
        <f t="shared" si="9"/>
        <v>0</v>
      </c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1:28" s="146" customFormat="1" ht="25.5" x14ac:dyDescent="0.2">
      <c r="A84" s="201"/>
      <c r="B84" s="36" t="s">
        <v>15</v>
      </c>
      <c r="C84" s="163" t="s">
        <v>574</v>
      </c>
      <c r="D84" s="154" t="s">
        <v>499</v>
      </c>
      <c r="E84" s="36" t="s">
        <v>12</v>
      </c>
      <c r="F84" s="7">
        <v>2617.6</v>
      </c>
      <c r="G84" s="141"/>
      <c r="H84" s="141"/>
      <c r="I84" s="152">
        <f t="shared" si="7"/>
        <v>0</v>
      </c>
      <c r="J84" s="152">
        <f t="shared" si="8"/>
        <v>0</v>
      </c>
      <c r="K84" s="152">
        <f t="shared" si="9"/>
        <v>0</v>
      </c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1:28" s="146" customFormat="1" x14ac:dyDescent="0.2">
      <c r="A85" s="204" t="s">
        <v>28</v>
      </c>
      <c r="B85" s="155" t="s">
        <v>15</v>
      </c>
      <c r="C85" s="163" t="s">
        <v>575</v>
      </c>
      <c r="D85" s="128" t="s">
        <v>500</v>
      </c>
      <c r="E85" s="155" t="s">
        <v>12</v>
      </c>
      <c r="F85" s="7">
        <v>11379.97</v>
      </c>
      <c r="G85" s="141"/>
      <c r="H85" s="141"/>
      <c r="I85" s="152">
        <f t="shared" si="7"/>
        <v>0</v>
      </c>
      <c r="J85" s="152">
        <f t="shared" si="8"/>
        <v>0</v>
      </c>
      <c r="K85" s="152">
        <f t="shared" si="9"/>
        <v>0</v>
      </c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1:28" s="146" customFormat="1" x14ac:dyDescent="0.2">
      <c r="A86" s="204"/>
      <c r="B86" s="155" t="s">
        <v>15</v>
      </c>
      <c r="C86" s="163" t="s">
        <v>575</v>
      </c>
      <c r="D86" s="128" t="s">
        <v>506</v>
      </c>
      <c r="E86" s="155" t="s">
        <v>12</v>
      </c>
      <c r="F86" s="7">
        <v>22838.16</v>
      </c>
      <c r="G86" s="141"/>
      <c r="H86" s="141"/>
      <c r="I86" s="152">
        <f t="shared" si="7"/>
        <v>0</v>
      </c>
      <c r="J86" s="152">
        <f t="shared" si="8"/>
        <v>0</v>
      </c>
      <c r="K86" s="152">
        <f t="shared" si="9"/>
        <v>0</v>
      </c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1:28" s="146" customFormat="1" x14ac:dyDescent="0.2">
      <c r="A87" s="204"/>
      <c r="B87" s="155" t="s">
        <v>15</v>
      </c>
      <c r="C87" s="163" t="s">
        <v>575</v>
      </c>
      <c r="D87" s="128" t="s">
        <v>501</v>
      </c>
      <c r="E87" s="155" t="s">
        <v>12</v>
      </c>
      <c r="F87" s="7">
        <v>12203.41</v>
      </c>
      <c r="G87" s="141"/>
      <c r="H87" s="141"/>
      <c r="I87" s="152">
        <f t="shared" si="7"/>
        <v>0</v>
      </c>
      <c r="J87" s="152">
        <f t="shared" si="8"/>
        <v>0</v>
      </c>
      <c r="K87" s="152">
        <f t="shared" si="9"/>
        <v>0</v>
      </c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1:28" s="146" customFormat="1" x14ac:dyDescent="0.2">
      <c r="A88" s="204"/>
      <c r="B88" s="155" t="s">
        <v>15</v>
      </c>
      <c r="C88" s="163" t="s">
        <v>575</v>
      </c>
      <c r="D88" s="128" t="s">
        <v>507</v>
      </c>
      <c r="E88" s="155" t="s">
        <v>12</v>
      </c>
      <c r="F88" s="7">
        <v>23880.959999999999</v>
      </c>
      <c r="G88" s="141"/>
      <c r="H88" s="141"/>
      <c r="I88" s="152">
        <f t="shared" si="7"/>
        <v>0</v>
      </c>
      <c r="J88" s="152">
        <f t="shared" si="8"/>
        <v>0</v>
      </c>
      <c r="K88" s="152">
        <f t="shared" si="9"/>
        <v>0</v>
      </c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  <row r="89" spans="1:28" s="146" customFormat="1" x14ac:dyDescent="0.2">
      <c r="A89" s="204"/>
      <c r="B89" s="155" t="s">
        <v>15</v>
      </c>
      <c r="C89" s="163" t="s">
        <v>575</v>
      </c>
      <c r="D89" s="128" t="s">
        <v>502</v>
      </c>
      <c r="E89" s="155" t="s">
        <v>12</v>
      </c>
      <c r="F89" s="7">
        <v>6808.23</v>
      </c>
      <c r="G89" s="141"/>
      <c r="H89" s="141"/>
      <c r="I89" s="152">
        <f t="shared" si="7"/>
        <v>0</v>
      </c>
      <c r="J89" s="152">
        <f t="shared" si="8"/>
        <v>0</v>
      </c>
      <c r="K89" s="152">
        <f t="shared" si="9"/>
        <v>0</v>
      </c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</row>
    <row r="90" spans="1:28" s="146" customFormat="1" x14ac:dyDescent="0.2">
      <c r="A90" s="204"/>
      <c r="B90" s="155" t="s">
        <v>15</v>
      </c>
      <c r="C90" s="163" t="s">
        <v>575</v>
      </c>
      <c r="D90" s="128" t="s">
        <v>508</v>
      </c>
      <c r="E90" s="155" t="s">
        <v>12</v>
      </c>
      <c r="F90" s="7">
        <v>14030.36</v>
      </c>
      <c r="G90" s="141"/>
      <c r="H90" s="141"/>
      <c r="I90" s="152">
        <f t="shared" si="7"/>
        <v>0</v>
      </c>
      <c r="J90" s="152">
        <f t="shared" si="8"/>
        <v>0</v>
      </c>
      <c r="K90" s="152">
        <f t="shared" si="9"/>
        <v>0</v>
      </c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</row>
    <row r="91" spans="1:28" s="146" customFormat="1" x14ac:dyDescent="0.2">
      <c r="A91" s="204"/>
      <c r="B91" s="155" t="s">
        <v>15</v>
      </c>
      <c r="C91" s="163" t="s">
        <v>575</v>
      </c>
      <c r="D91" s="128" t="s">
        <v>503</v>
      </c>
      <c r="E91" s="155" t="s">
        <v>12</v>
      </c>
      <c r="F91" s="7">
        <v>7362</v>
      </c>
      <c r="G91" s="141"/>
      <c r="H91" s="141"/>
      <c r="I91" s="152">
        <f t="shared" si="7"/>
        <v>0</v>
      </c>
      <c r="J91" s="152">
        <f t="shared" si="8"/>
        <v>0</v>
      </c>
      <c r="K91" s="152">
        <f t="shared" si="9"/>
        <v>0</v>
      </c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</row>
    <row r="92" spans="1:28" s="146" customFormat="1" x14ac:dyDescent="0.2">
      <c r="A92" s="204"/>
      <c r="B92" s="155" t="s">
        <v>15</v>
      </c>
      <c r="C92" s="163" t="s">
        <v>575</v>
      </c>
      <c r="D92" s="128" t="s">
        <v>509</v>
      </c>
      <c r="E92" s="155" t="s">
        <v>12</v>
      </c>
      <c r="F92" s="7">
        <v>14596.68</v>
      </c>
      <c r="G92" s="141"/>
      <c r="H92" s="141"/>
      <c r="I92" s="152">
        <f t="shared" si="7"/>
        <v>0</v>
      </c>
      <c r="J92" s="152">
        <f t="shared" si="8"/>
        <v>0</v>
      </c>
      <c r="K92" s="152">
        <f t="shared" si="9"/>
        <v>0</v>
      </c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</row>
    <row r="93" spans="1:28" s="146" customFormat="1" ht="12.95" customHeight="1" x14ac:dyDescent="0.2">
      <c r="A93" s="199" t="s">
        <v>91</v>
      </c>
      <c r="B93" s="155" t="s">
        <v>9</v>
      </c>
      <c r="C93" s="163">
        <v>5.9</v>
      </c>
      <c r="D93" s="128" t="s">
        <v>504</v>
      </c>
      <c r="E93" s="155" t="s">
        <v>12</v>
      </c>
      <c r="F93" s="7">
        <v>1453.59</v>
      </c>
      <c r="G93" s="141"/>
      <c r="H93" s="141"/>
      <c r="I93" s="152">
        <f t="shared" si="7"/>
        <v>0</v>
      </c>
      <c r="J93" s="152">
        <f t="shared" si="8"/>
        <v>0</v>
      </c>
      <c r="K93" s="152">
        <f t="shared" si="9"/>
        <v>0</v>
      </c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</row>
    <row r="94" spans="1:28" s="146" customFormat="1" x14ac:dyDescent="0.2">
      <c r="A94" s="200"/>
      <c r="B94" s="155" t="s">
        <v>9</v>
      </c>
      <c r="C94" s="163">
        <v>5.9</v>
      </c>
      <c r="D94" s="128" t="s">
        <v>510</v>
      </c>
      <c r="E94" s="155" t="s">
        <v>12</v>
      </c>
      <c r="F94" s="7">
        <v>2188</v>
      </c>
      <c r="G94" s="141"/>
      <c r="H94" s="141"/>
      <c r="I94" s="152">
        <f t="shared" si="7"/>
        <v>0</v>
      </c>
      <c r="J94" s="152">
        <f t="shared" si="8"/>
        <v>0</v>
      </c>
      <c r="K94" s="152">
        <f t="shared" si="9"/>
        <v>0</v>
      </c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</row>
    <row r="95" spans="1:28" s="146" customFormat="1" x14ac:dyDescent="0.2">
      <c r="A95" s="200"/>
      <c r="B95" s="155" t="s">
        <v>9</v>
      </c>
      <c r="C95" s="163">
        <v>5.9</v>
      </c>
      <c r="D95" s="128" t="s">
        <v>505</v>
      </c>
      <c r="E95" s="155" t="s">
        <v>12</v>
      </c>
      <c r="F95" s="7">
        <v>2071.2600000000002</v>
      </c>
      <c r="G95" s="141"/>
      <c r="H95" s="141"/>
      <c r="I95" s="152">
        <f t="shared" si="7"/>
        <v>0</v>
      </c>
      <c r="J95" s="152">
        <f t="shared" si="8"/>
        <v>0</v>
      </c>
      <c r="K95" s="152">
        <f t="shared" si="9"/>
        <v>0</v>
      </c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</row>
    <row r="96" spans="1:28" s="146" customFormat="1" x14ac:dyDescent="0.2">
      <c r="A96" s="201"/>
      <c r="B96" s="155" t="s">
        <v>9</v>
      </c>
      <c r="C96" s="163">
        <v>5.9</v>
      </c>
      <c r="D96" s="128" t="s">
        <v>511</v>
      </c>
      <c r="E96" s="155" t="s">
        <v>12</v>
      </c>
      <c r="F96" s="7">
        <v>2990.87</v>
      </c>
      <c r="G96" s="141"/>
      <c r="H96" s="141"/>
      <c r="I96" s="152">
        <f t="shared" si="7"/>
        <v>0</v>
      </c>
      <c r="J96" s="152">
        <f t="shared" si="8"/>
        <v>0</v>
      </c>
      <c r="K96" s="152">
        <f t="shared" si="9"/>
        <v>0</v>
      </c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</row>
    <row r="97" spans="1:28" s="146" customFormat="1" ht="12.95" customHeight="1" x14ac:dyDescent="0.2">
      <c r="A97" s="199" t="s">
        <v>92</v>
      </c>
      <c r="B97" s="155" t="s">
        <v>9</v>
      </c>
      <c r="C97" s="163">
        <v>5.9</v>
      </c>
      <c r="D97" s="128" t="s">
        <v>87</v>
      </c>
      <c r="E97" s="155" t="s">
        <v>12</v>
      </c>
      <c r="F97" s="7">
        <v>682.79</v>
      </c>
      <c r="G97" s="141"/>
      <c r="H97" s="141"/>
      <c r="I97" s="152">
        <f t="shared" si="7"/>
        <v>0</v>
      </c>
      <c r="J97" s="152">
        <f t="shared" si="8"/>
        <v>0</v>
      </c>
      <c r="K97" s="152">
        <f t="shared" si="9"/>
        <v>0</v>
      </c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</row>
    <row r="98" spans="1:28" s="146" customFormat="1" x14ac:dyDescent="0.2">
      <c r="A98" s="200"/>
      <c r="B98" s="155" t="s">
        <v>9</v>
      </c>
      <c r="C98" s="163">
        <v>5.9</v>
      </c>
      <c r="D98" s="128" t="s">
        <v>88</v>
      </c>
      <c r="E98" s="155" t="s">
        <v>12</v>
      </c>
      <c r="F98" s="7">
        <v>1158.32</v>
      </c>
      <c r="G98" s="141"/>
      <c r="H98" s="141"/>
      <c r="I98" s="152">
        <f t="shared" si="7"/>
        <v>0</v>
      </c>
      <c r="J98" s="152">
        <f t="shared" si="8"/>
        <v>0</v>
      </c>
      <c r="K98" s="152">
        <f t="shared" si="9"/>
        <v>0</v>
      </c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</row>
    <row r="99" spans="1:28" s="146" customFormat="1" x14ac:dyDescent="0.2">
      <c r="A99" s="200"/>
      <c r="B99" s="155" t="s">
        <v>9</v>
      </c>
      <c r="C99" s="163">
        <v>5.9</v>
      </c>
      <c r="D99" s="128" t="s">
        <v>89</v>
      </c>
      <c r="E99" s="155" t="s">
        <v>12</v>
      </c>
      <c r="F99" s="7">
        <v>1009.1</v>
      </c>
      <c r="G99" s="141"/>
      <c r="H99" s="141"/>
      <c r="I99" s="152">
        <f t="shared" si="7"/>
        <v>0</v>
      </c>
      <c r="J99" s="152">
        <f t="shared" si="8"/>
        <v>0</v>
      </c>
      <c r="K99" s="152">
        <f t="shared" si="9"/>
        <v>0</v>
      </c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</row>
    <row r="100" spans="1:28" s="146" customFormat="1" x14ac:dyDescent="0.2">
      <c r="A100" s="201"/>
      <c r="B100" s="155" t="s">
        <v>9</v>
      </c>
      <c r="C100" s="163">
        <v>5.9</v>
      </c>
      <c r="D100" s="128" t="s">
        <v>90</v>
      </c>
      <c r="E100" s="155" t="s">
        <v>12</v>
      </c>
      <c r="F100" s="7">
        <v>1625.53</v>
      </c>
      <c r="G100" s="141"/>
      <c r="H100" s="141"/>
      <c r="I100" s="152">
        <f t="shared" si="7"/>
        <v>0</v>
      </c>
      <c r="J100" s="152">
        <f t="shared" si="8"/>
        <v>0</v>
      </c>
      <c r="K100" s="152">
        <f t="shared" ref="K100:K126" si="10">F100*G100</f>
        <v>0</v>
      </c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</row>
    <row r="101" spans="1:28" s="146" customFormat="1" x14ac:dyDescent="0.2">
      <c r="A101" s="199" t="s">
        <v>100</v>
      </c>
      <c r="B101" s="36" t="s">
        <v>9</v>
      </c>
      <c r="C101" s="163" t="s">
        <v>576</v>
      </c>
      <c r="D101" s="154" t="s">
        <v>101</v>
      </c>
      <c r="E101" s="36" t="s">
        <v>12</v>
      </c>
      <c r="F101" s="7">
        <v>830.22</v>
      </c>
      <c r="G101" s="141"/>
      <c r="H101" s="141"/>
      <c r="I101" s="152">
        <f t="shared" si="7"/>
        <v>0</v>
      </c>
      <c r="J101" s="152">
        <f t="shared" si="8"/>
        <v>0</v>
      </c>
      <c r="K101" s="152">
        <f t="shared" si="10"/>
        <v>0</v>
      </c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</row>
    <row r="102" spans="1:28" s="146" customFormat="1" x14ac:dyDescent="0.2">
      <c r="A102" s="201"/>
      <c r="B102" s="36" t="s">
        <v>9</v>
      </c>
      <c r="C102" s="163" t="s">
        <v>576</v>
      </c>
      <c r="D102" s="154" t="s">
        <v>102</v>
      </c>
      <c r="E102" s="36" t="s">
        <v>12</v>
      </c>
      <c r="F102" s="7">
        <v>1302.3</v>
      </c>
      <c r="G102" s="141"/>
      <c r="H102" s="141"/>
      <c r="I102" s="152">
        <f t="shared" si="7"/>
        <v>0</v>
      </c>
      <c r="J102" s="152">
        <f t="shared" si="8"/>
        <v>0</v>
      </c>
      <c r="K102" s="152">
        <f t="shared" si="10"/>
        <v>0</v>
      </c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</row>
    <row r="103" spans="1:28" s="146" customFormat="1" ht="15" x14ac:dyDescent="0.2">
      <c r="A103" s="212" t="s">
        <v>93</v>
      </c>
      <c r="B103" s="36" t="s">
        <v>15</v>
      </c>
      <c r="C103" s="163">
        <v>11.4</v>
      </c>
      <c r="D103" s="128" t="s">
        <v>94</v>
      </c>
      <c r="E103" s="155" t="s">
        <v>391</v>
      </c>
      <c r="F103" s="7">
        <v>447.94</v>
      </c>
      <c r="G103" s="141"/>
      <c r="H103" s="141"/>
      <c r="I103" s="152">
        <f t="shared" si="7"/>
        <v>0</v>
      </c>
      <c r="J103" s="152">
        <f t="shared" si="8"/>
        <v>0</v>
      </c>
      <c r="K103" s="152">
        <f t="shared" si="10"/>
        <v>0</v>
      </c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</row>
    <row r="104" spans="1:28" s="146" customFormat="1" ht="15" x14ac:dyDescent="0.2">
      <c r="A104" s="213"/>
      <c r="B104" s="36" t="s">
        <v>15</v>
      </c>
      <c r="C104" s="163">
        <v>11.4</v>
      </c>
      <c r="D104" s="129" t="s">
        <v>95</v>
      </c>
      <c r="E104" s="155" t="s">
        <v>391</v>
      </c>
      <c r="F104" s="7">
        <v>813.62</v>
      </c>
      <c r="G104" s="141"/>
      <c r="H104" s="141"/>
      <c r="I104" s="152">
        <f t="shared" si="7"/>
        <v>0</v>
      </c>
      <c r="J104" s="152">
        <f t="shared" si="8"/>
        <v>0</v>
      </c>
      <c r="K104" s="152">
        <f t="shared" si="10"/>
        <v>0</v>
      </c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</row>
    <row r="105" spans="1:28" s="146" customFormat="1" x14ac:dyDescent="0.2">
      <c r="A105" s="212" t="s">
        <v>96</v>
      </c>
      <c r="B105" s="36" t="s">
        <v>15</v>
      </c>
      <c r="C105" s="163">
        <v>11.7</v>
      </c>
      <c r="D105" s="37" t="s">
        <v>99</v>
      </c>
      <c r="E105" s="155" t="s">
        <v>97</v>
      </c>
      <c r="F105" s="7">
        <v>34.380000000000003</v>
      </c>
      <c r="G105" s="141"/>
      <c r="H105" s="141"/>
      <c r="I105" s="152">
        <f t="shared" si="7"/>
        <v>0</v>
      </c>
      <c r="J105" s="152">
        <f t="shared" si="8"/>
        <v>0</v>
      </c>
      <c r="K105" s="152">
        <f t="shared" si="10"/>
        <v>0</v>
      </c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</row>
    <row r="106" spans="1:28" s="146" customFormat="1" x14ac:dyDescent="0.2">
      <c r="A106" s="213"/>
      <c r="B106" s="36" t="s">
        <v>15</v>
      </c>
      <c r="C106" s="163">
        <v>11.7</v>
      </c>
      <c r="D106" s="129" t="s">
        <v>98</v>
      </c>
      <c r="E106" s="155" t="s">
        <v>12</v>
      </c>
      <c r="F106" s="7">
        <v>246.36</v>
      </c>
      <c r="G106" s="141"/>
      <c r="H106" s="141"/>
      <c r="I106" s="152">
        <f t="shared" ref="I106:I126" si="11">IFERROR(
IF(DeliveryRoute="UU Build",$F$10:$F$126*$G$10:$G$126,
$F$10:$F$126*($G$10:$G$126+$H$10:$H$126)),
"!! ERROR !!")</f>
        <v>0</v>
      </c>
      <c r="J106" s="152">
        <f t="shared" ref="J106:J126" si="12">IFERROR(
IF(DeliveryRoute="UU Build","",
$F$10:$F$126*$H$10:$H$126),
"!! ERROR !!")</f>
        <v>0</v>
      </c>
      <c r="K106" s="152">
        <f t="shared" si="10"/>
        <v>0</v>
      </c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</row>
    <row r="107" spans="1:28" s="146" customFormat="1" ht="25.5" x14ac:dyDescent="0.2">
      <c r="A107" s="199" t="s">
        <v>29</v>
      </c>
      <c r="B107" s="36" t="s">
        <v>9</v>
      </c>
      <c r="C107" s="163">
        <v>14</v>
      </c>
      <c r="D107" s="39" t="s">
        <v>30</v>
      </c>
      <c r="E107" s="36" t="s">
        <v>31</v>
      </c>
      <c r="F107" s="178"/>
      <c r="G107" s="141"/>
      <c r="H107" s="141"/>
      <c r="I107" s="152">
        <f t="shared" si="11"/>
        <v>0</v>
      </c>
      <c r="J107" s="152">
        <f t="shared" si="12"/>
        <v>0</v>
      </c>
      <c r="K107" s="152">
        <f t="shared" si="10"/>
        <v>0</v>
      </c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</row>
    <row r="108" spans="1:28" s="146" customFormat="1" ht="25.5" x14ac:dyDescent="0.2">
      <c r="A108" s="200"/>
      <c r="B108" s="36" t="s">
        <v>15</v>
      </c>
      <c r="C108" s="163"/>
      <c r="D108" s="39" t="s">
        <v>32</v>
      </c>
      <c r="E108" s="36" t="s">
        <v>31</v>
      </c>
      <c r="F108" s="178"/>
      <c r="G108" s="141"/>
      <c r="H108" s="141"/>
      <c r="I108" s="152">
        <f t="shared" si="11"/>
        <v>0</v>
      </c>
      <c r="J108" s="152">
        <f t="shared" si="12"/>
        <v>0</v>
      </c>
      <c r="K108" s="152">
        <f t="shared" si="10"/>
        <v>0</v>
      </c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</row>
    <row r="109" spans="1:28" s="146" customFormat="1" ht="25.5" x14ac:dyDescent="0.2">
      <c r="A109" s="200"/>
      <c r="B109" s="36" t="s">
        <v>15</v>
      </c>
      <c r="C109" s="163"/>
      <c r="D109" s="39" t="s">
        <v>33</v>
      </c>
      <c r="E109" s="36" t="s">
        <v>31</v>
      </c>
      <c r="F109" s="178"/>
      <c r="G109" s="141"/>
      <c r="H109" s="141"/>
      <c r="I109" s="152">
        <f t="shared" si="11"/>
        <v>0</v>
      </c>
      <c r="J109" s="152">
        <f t="shared" si="12"/>
        <v>0</v>
      </c>
      <c r="K109" s="152">
        <f t="shared" si="10"/>
        <v>0</v>
      </c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</row>
    <row r="110" spans="1:28" s="146" customFormat="1" x14ac:dyDescent="0.2">
      <c r="A110" s="201"/>
      <c r="B110" s="36" t="s">
        <v>9</v>
      </c>
      <c r="C110" s="163">
        <v>11.3</v>
      </c>
      <c r="D110" s="39" t="s">
        <v>378</v>
      </c>
      <c r="E110" s="36" t="s">
        <v>489</v>
      </c>
      <c r="F110" s="7">
        <v>301.62</v>
      </c>
      <c r="G110" s="141"/>
      <c r="H110" s="141"/>
      <c r="I110" s="152">
        <f t="shared" si="11"/>
        <v>0</v>
      </c>
      <c r="J110" s="152">
        <f t="shared" si="12"/>
        <v>0</v>
      </c>
      <c r="K110" s="152">
        <f t="shared" si="10"/>
        <v>0</v>
      </c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</row>
    <row r="111" spans="1:28" s="146" customFormat="1" ht="15" customHeight="1" x14ac:dyDescent="0.2">
      <c r="A111" s="214" t="s">
        <v>34</v>
      </c>
      <c r="B111" s="36" t="s">
        <v>15</v>
      </c>
      <c r="C111" s="163" t="s">
        <v>577</v>
      </c>
      <c r="D111" s="39" t="s">
        <v>373</v>
      </c>
      <c r="E111" s="156" t="s">
        <v>485</v>
      </c>
      <c r="F111" s="7">
        <v>799.78</v>
      </c>
      <c r="G111" s="141"/>
      <c r="H111" s="141"/>
      <c r="I111" s="152">
        <f t="shared" si="11"/>
        <v>0</v>
      </c>
      <c r="J111" s="152">
        <f t="shared" si="12"/>
        <v>0</v>
      </c>
      <c r="K111" s="152">
        <f t="shared" si="10"/>
        <v>0</v>
      </c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</row>
    <row r="112" spans="1:28" s="146" customFormat="1" x14ac:dyDescent="0.2">
      <c r="A112" s="215"/>
      <c r="B112" s="36" t="s">
        <v>15</v>
      </c>
      <c r="C112" s="163" t="s">
        <v>577</v>
      </c>
      <c r="D112" s="129" t="s">
        <v>460</v>
      </c>
      <c r="E112" s="156" t="s">
        <v>485</v>
      </c>
      <c r="F112" s="7">
        <v>997.55</v>
      </c>
      <c r="G112" s="141"/>
      <c r="H112" s="141"/>
      <c r="I112" s="152">
        <f t="shared" si="11"/>
        <v>0</v>
      </c>
      <c r="J112" s="152">
        <f t="shared" si="12"/>
        <v>0</v>
      </c>
      <c r="K112" s="152">
        <f t="shared" si="10"/>
        <v>0</v>
      </c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</row>
    <row r="113" spans="1:28" s="146" customFormat="1" x14ac:dyDescent="0.2">
      <c r="A113" s="215"/>
      <c r="B113" s="36" t="s">
        <v>15</v>
      </c>
      <c r="C113" s="163" t="s">
        <v>577</v>
      </c>
      <c r="D113" s="129" t="s">
        <v>461</v>
      </c>
      <c r="E113" s="156" t="s">
        <v>485</v>
      </c>
      <c r="F113" s="7">
        <v>1231.44</v>
      </c>
      <c r="G113" s="141"/>
      <c r="H113" s="141"/>
      <c r="I113" s="152">
        <f t="shared" si="11"/>
        <v>0</v>
      </c>
      <c r="J113" s="152">
        <f t="shared" si="12"/>
        <v>0</v>
      </c>
      <c r="K113" s="152">
        <f t="shared" si="10"/>
        <v>0</v>
      </c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</row>
    <row r="114" spans="1:28" s="146" customFormat="1" x14ac:dyDescent="0.2">
      <c r="A114" s="215"/>
      <c r="B114" s="36" t="s">
        <v>15</v>
      </c>
      <c r="C114" s="163" t="s">
        <v>577</v>
      </c>
      <c r="D114" s="129" t="s">
        <v>388</v>
      </c>
      <c r="E114" s="156" t="s">
        <v>35</v>
      </c>
      <c r="F114" s="7">
        <v>110.8</v>
      </c>
      <c r="G114" s="141"/>
      <c r="H114" s="141"/>
      <c r="I114" s="152">
        <f t="shared" si="11"/>
        <v>0</v>
      </c>
      <c r="J114" s="152">
        <f t="shared" si="12"/>
        <v>0</v>
      </c>
      <c r="K114" s="152">
        <f t="shared" si="10"/>
        <v>0</v>
      </c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</row>
    <row r="115" spans="1:28" s="146" customFormat="1" x14ac:dyDescent="0.2">
      <c r="A115" s="215"/>
      <c r="B115" s="36" t="s">
        <v>15</v>
      </c>
      <c r="C115" s="163" t="s">
        <v>578</v>
      </c>
      <c r="D115" s="129" t="s">
        <v>374</v>
      </c>
      <c r="E115" s="156" t="s">
        <v>487</v>
      </c>
      <c r="F115" s="7">
        <v>1658.97</v>
      </c>
      <c r="G115" s="141"/>
      <c r="H115" s="141"/>
      <c r="I115" s="152">
        <f t="shared" si="11"/>
        <v>0</v>
      </c>
      <c r="J115" s="152">
        <f t="shared" si="12"/>
        <v>0</v>
      </c>
      <c r="K115" s="152">
        <f t="shared" si="10"/>
        <v>0</v>
      </c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</row>
    <row r="116" spans="1:28" s="146" customFormat="1" x14ac:dyDescent="0.2">
      <c r="A116" s="215"/>
      <c r="B116" s="36" t="s">
        <v>15</v>
      </c>
      <c r="C116" s="163" t="s">
        <v>578</v>
      </c>
      <c r="D116" s="129" t="s">
        <v>375</v>
      </c>
      <c r="E116" s="156" t="s">
        <v>486</v>
      </c>
      <c r="F116" s="7">
        <v>2089.96</v>
      </c>
      <c r="G116" s="141"/>
      <c r="H116" s="141"/>
      <c r="I116" s="152">
        <f t="shared" si="11"/>
        <v>0</v>
      </c>
      <c r="J116" s="152">
        <f t="shared" si="12"/>
        <v>0</v>
      </c>
      <c r="K116" s="152">
        <f t="shared" si="10"/>
        <v>0</v>
      </c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</row>
    <row r="117" spans="1:28" s="29" customFormat="1" ht="51" x14ac:dyDescent="0.2">
      <c r="A117" s="215"/>
      <c r="B117" s="38" t="s">
        <v>15</v>
      </c>
      <c r="C117" s="163" t="s">
        <v>579</v>
      </c>
      <c r="D117" s="41" t="s">
        <v>488</v>
      </c>
      <c r="E117" s="156" t="s">
        <v>485</v>
      </c>
      <c r="F117" s="7">
        <v>1262.5899999999999</v>
      </c>
      <c r="G117" s="9"/>
      <c r="H117" s="9"/>
      <c r="I117" s="27">
        <f t="shared" si="11"/>
        <v>0</v>
      </c>
      <c r="J117" s="152">
        <f t="shared" si="12"/>
        <v>0</v>
      </c>
      <c r="K117" s="152">
        <f t="shared" si="10"/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s="29" customFormat="1" x14ac:dyDescent="0.2">
      <c r="A118" s="215"/>
      <c r="B118" s="38" t="s">
        <v>15</v>
      </c>
      <c r="C118" s="163" t="s">
        <v>580</v>
      </c>
      <c r="D118" s="41" t="s">
        <v>559</v>
      </c>
      <c r="E118" s="40" t="s">
        <v>12</v>
      </c>
      <c r="F118" s="178"/>
      <c r="G118" s="9"/>
      <c r="H118" s="9"/>
      <c r="I118" s="27">
        <f t="shared" si="11"/>
        <v>0</v>
      </c>
      <c r="J118" s="152">
        <f t="shared" si="12"/>
        <v>0</v>
      </c>
      <c r="K118" s="152">
        <f t="shared" ref="K118:K122" si="13">F118*G118</f>
        <v>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s="29" customFormat="1" x14ac:dyDescent="0.2">
      <c r="A119" s="215"/>
      <c r="B119" s="38" t="s">
        <v>15</v>
      </c>
      <c r="C119" s="163" t="s">
        <v>579</v>
      </c>
      <c r="D119" s="41" t="s">
        <v>464</v>
      </c>
      <c r="E119" s="156" t="s">
        <v>485</v>
      </c>
      <c r="F119" s="7">
        <v>3140.24</v>
      </c>
      <c r="G119" s="9"/>
      <c r="H119" s="9"/>
      <c r="I119" s="27">
        <f t="shared" si="11"/>
        <v>0</v>
      </c>
      <c r="J119" s="152">
        <f t="shared" si="12"/>
        <v>0</v>
      </c>
      <c r="K119" s="152">
        <f t="shared" si="13"/>
        <v>0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s="29" customFormat="1" x14ac:dyDescent="0.2">
      <c r="A120" s="215"/>
      <c r="B120" s="38" t="s">
        <v>15</v>
      </c>
      <c r="C120" s="163" t="s">
        <v>580</v>
      </c>
      <c r="D120" s="129" t="s">
        <v>404</v>
      </c>
      <c r="E120" s="156" t="s">
        <v>12</v>
      </c>
      <c r="F120" s="178"/>
      <c r="G120" s="9"/>
      <c r="H120" s="9"/>
      <c r="I120" s="27">
        <f t="shared" si="11"/>
        <v>0</v>
      </c>
      <c r="J120" s="152">
        <f t="shared" si="12"/>
        <v>0</v>
      </c>
      <c r="K120" s="152">
        <f t="shared" si="13"/>
        <v>0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s="29" customFormat="1" x14ac:dyDescent="0.2">
      <c r="A121" s="215"/>
      <c r="B121" s="38" t="s">
        <v>15</v>
      </c>
      <c r="C121" s="163" t="s">
        <v>580</v>
      </c>
      <c r="D121" s="129" t="s">
        <v>405</v>
      </c>
      <c r="E121" s="156" t="s">
        <v>12</v>
      </c>
      <c r="F121" s="7">
        <v>3868.6007853940605</v>
      </c>
      <c r="G121" s="9"/>
      <c r="H121" s="9"/>
      <c r="I121" s="27">
        <f t="shared" si="11"/>
        <v>0</v>
      </c>
      <c r="J121" s="152">
        <f t="shared" si="12"/>
        <v>0</v>
      </c>
      <c r="K121" s="152">
        <f t="shared" si="13"/>
        <v>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s="29" customFormat="1" x14ac:dyDescent="0.2">
      <c r="A122" s="215"/>
      <c r="B122" s="38" t="s">
        <v>15</v>
      </c>
      <c r="C122" s="163" t="s">
        <v>580</v>
      </c>
      <c r="D122" s="129" t="s">
        <v>407</v>
      </c>
      <c r="E122" s="156" t="s">
        <v>12</v>
      </c>
      <c r="F122" s="7">
        <v>1486.88</v>
      </c>
      <c r="G122" s="9"/>
      <c r="H122" s="9"/>
      <c r="I122" s="27">
        <f t="shared" si="11"/>
        <v>0</v>
      </c>
      <c r="J122" s="152">
        <f t="shared" si="12"/>
        <v>0</v>
      </c>
      <c r="K122" s="152">
        <f t="shared" si="13"/>
        <v>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s="29" customFormat="1" x14ac:dyDescent="0.2">
      <c r="A123" s="215"/>
      <c r="B123" s="38" t="s">
        <v>15</v>
      </c>
      <c r="C123" s="163" t="s">
        <v>580</v>
      </c>
      <c r="D123" s="41" t="s">
        <v>322</v>
      </c>
      <c r="E123" s="40" t="s">
        <v>35</v>
      </c>
      <c r="F123" s="178"/>
      <c r="G123" s="9"/>
      <c r="H123" s="9"/>
      <c r="I123" s="27">
        <f t="shared" si="11"/>
        <v>0</v>
      </c>
      <c r="J123" s="152">
        <f t="shared" si="12"/>
        <v>0</v>
      </c>
      <c r="K123" s="152">
        <f t="shared" si="10"/>
        <v>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s="29" customFormat="1" x14ac:dyDescent="0.2">
      <c r="A124" s="215"/>
      <c r="B124" s="38" t="s">
        <v>15</v>
      </c>
      <c r="C124" s="163" t="s">
        <v>580</v>
      </c>
      <c r="D124" s="41" t="s">
        <v>36</v>
      </c>
      <c r="E124" s="40" t="s">
        <v>12</v>
      </c>
      <c r="F124" s="178"/>
      <c r="G124" s="9"/>
      <c r="H124" s="9"/>
      <c r="I124" s="27">
        <f t="shared" si="11"/>
        <v>0</v>
      </c>
      <c r="J124" s="152">
        <f t="shared" si="12"/>
        <v>0</v>
      </c>
      <c r="K124" s="152">
        <f t="shared" si="10"/>
        <v>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s="29" customFormat="1" x14ac:dyDescent="0.2">
      <c r="A125" s="215"/>
      <c r="B125" s="38" t="s">
        <v>15</v>
      </c>
      <c r="C125" s="163" t="s">
        <v>580</v>
      </c>
      <c r="D125" s="41" t="s">
        <v>37</v>
      </c>
      <c r="E125" s="40" t="s">
        <v>12</v>
      </c>
      <c r="F125" s="178"/>
      <c r="G125" s="9"/>
      <c r="H125" s="9"/>
      <c r="I125" s="27">
        <f t="shared" si="11"/>
        <v>0</v>
      </c>
      <c r="J125" s="152">
        <f t="shared" si="12"/>
        <v>0</v>
      </c>
      <c r="K125" s="152">
        <f t="shared" si="10"/>
        <v>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s="29" customFormat="1" x14ac:dyDescent="0.2">
      <c r="A126" s="216"/>
      <c r="B126" s="38" t="s">
        <v>15</v>
      </c>
      <c r="C126" s="163" t="s">
        <v>580</v>
      </c>
      <c r="D126" s="41" t="s">
        <v>406</v>
      </c>
      <c r="E126" s="40" t="s">
        <v>12</v>
      </c>
      <c r="F126" s="178"/>
      <c r="G126" s="9"/>
      <c r="H126" s="9"/>
      <c r="I126" s="27">
        <f t="shared" si="11"/>
        <v>0</v>
      </c>
      <c r="J126" s="152">
        <f t="shared" si="12"/>
        <v>0</v>
      </c>
      <c r="K126" s="152">
        <f t="shared" si="10"/>
        <v>0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s="29" customFormat="1" x14ac:dyDescent="0.2">
      <c r="A127" s="45"/>
      <c r="B127" s="137"/>
      <c r="C127" s="138"/>
      <c r="D127" s="209" t="str">
        <f>IF(DeliveryRoute="UU Build","Mains scheme cost","SLP mains scheme cost")</f>
        <v>SLP mains scheme cost</v>
      </c>
      <c r="E127" s="210"/>
      <c r="F127" s="210"/>
      <c r="G127" s="210"/>
      <c r="H127" s="211"/>
      <c r="I127" s="14">
        <f>IF(DeliveryRoute="Self-Lay",SUM(I10:I126),SUM(K10:K126))</f>
        <v>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27.75" customHeight="1" x14ac:dyDescent="0.2">
      <c r="A128" s="11"/>
      <c r="B128" s="12"/>
      <c r="C128" s="13"/>
      <c r="D128" s="209" t="str">
        <f>IF(DeliveryRoute="UU Build","","UU Charges")</f>
        <v>UU Charges</v>
      </c>
      <c r="E128" s="210"/>
      <c r="F128" s="210"/>
      <c r="G128" s="210"/>
      <c r="H128" s="211"/>
      <c r="I128" s="14">
        <f>IF(DeliveryRoute="UU Build","",SUM(K10:K126))</f>
        <v>0</v>
      </c>
    </row>
    <row r="129" spans="1:9" ht="58.5" customHeight="1" x14ac:dyDescent="0.3">
      <c r="A129"/>
      <c r="B129"/>
      <c r="C129" s="109"/>
      <c r="D129" s="110"/>
      <c r="E129" s="206"/>
      <c r="F129" s="206"/>
      <c r="G129" s="206"/>
      <c r="H129" s="206"/>
    </row>
    <row r="130" spans="1:9" ht="45.75" customHeight="1" x14ac:dyDescent="0.3">
      <c r="A130" s="15"/>
      <c r="B130" s="206"/>
      <c r="C130" s="208"/>
      <c r="D130" s="208"/>
      <c r="E130"/>
      <c r="F130" s="1"/>
      <c r="G130" s="1"/>
      <c r="H130" s="1"/>
      <c r="I130" s="55" t="s">
        <v>119</v>
      </c>
    </row>
    <row r="131" spans="1:9" ht="27.75" customHeight="1" x14ac:dyDescent="0.25">
      <c r="A131" s="15"/>
      <c r="B131" s="206"/>
      <c r="C131"/>
      <c r="D131"/>
      <c r="E131"/>
      <c r="F131" s="1"/>
      <c r="G131" s="1"/>
      <c r="H131" s="1"/>
      <c r="I131" s="1"/>
    </row>
    <row r="132" spans="1:9" ht="27.75" customHeight="1" x14ac:dyDescent="0.25">
      <c r="A132" s="15"/>
      <c r="B132" s="206"/>
      <c r="C132"/>
      <c r="D132"/>
      <c r="E132"/>
      <c r="F132" s="1"/>
      <c r="G132" s="1"/>
      <c r="H132" s="1"/>
      <c r="I132" s="1"/>
    </row>
    <row r="133" spans="1:9" s="1" customFormat="1" ht="15" x14ac:dyDescent="0.25">
      <c r="A133" s="15"/>
      <c r="B133" s="206"/>
      <c r="D133"/>
      <c r="E133"/>
      <c r="F133"/>
      <c r="G133"/>
      <c r="H133"/>
      <c r="I133"/>
    </row>
    <row r="134" spans="1:9" s="1" customFormat="1" x14ac:dyDescent="0.2">
      <c r="A134" s="15"/>
      <c r="B134" s="2"/>
      <c r="C134" s="19" t="s">
        <v>38</v>
      </c>
      <c r="D134" s="31"/>
      <c r="E134" s="2"/>
      <c r="G134" s="2"/>
      <c r="H134" s="2"/>
      <c r="I134" s="2"/>
    </row>
    <row r="135" spans="1:9" s="1" customFormat="1" x14ac:dyDescent="0.2">
      <c r="A135" s="15"/>
      <c r="B135" s="2"/>
      <c r="D135" s="19"/>
      <c r="E135" s="2"/>
      <c r="G135" s="2"/>
      <c r="H135" s="2"/>
      <c r="I135" s="2"/>
    </row>
    <row r="136" spans="1:9" s="1" customFormat="1" x14ac:dyDescent="0.2">
      <c r="A136" s="15"/>
      <c r="B136" s="10" t="s">
        <v>9</v>
      </c>
      <c r="C136" s="16">
        <v>11.2</v>
      </c>
      <c r="D136" s="17" t="s">
        <v>39</v>
      </c>
      <c r="E136" s="16" t="s">
        <v>40</v>
      </c>
      <c r="F136" s="7">
        <v>146.06</v>
      </c>
      <c r="G136" s="2"/>
      <c r="H136" s="2"/>
      <c r="I136" s="2"/>
    </row>
    <row r="137" spans="1:9" s="1" customFormat="1" x14ac:dyDescent="0.2">
      <c r="A137" s="15"/>
      <c r="B137" s="10" t="s">
        <v>9</v>
      </c>
      <c r="C137" s="16">
        <v>11.8</v>
      </c>
      <c r="D137" s="18" t="s">
        <v>41</v>
      </c>
      <c r="E137" s="16" t="s">
        <v>40</v>
      </c>
      <c r="F137" s="7">
        <v>3833.43</v>
      </c>
      <c r="G137" s="2"/>
      <c r="H137" s="2"/>
      <c r="I137" s="2"/>
    </row>
    <row r="138" spans="1:9" s="1" customFormat="1" x14ac:dyDescent="0.2">
      <c r="A138" s="15"/>
      <c r="B138" s="10" t="s">
        <v>9</v>
      </c>
      <c r="C138" s="16" t="s">
        <v>581</v>
      </c>
      <c r="D138" s="17" t="s">
        <v>376</v>
      </c>
      <c r="E138" s="16" t="s">
        <v>158</v>
      </c>
      <c r="F138" s="7">
        <v>80.73</v>
      </c>
      <c r="G138" s="2"/>
      <c r="H138" s="2"/>
      <c r="I138" s="2"/>
    </row>
    <row r="139" spans="1:9" s="1" customFormat="1" x14ac:dyDescent="0.2">
      <c r="A139" s="15"/>
      <c r="B139" s="10" t="s">
        <v>9</v>
      </c>
      <c r="C139" s="16" t="s">
        <v>582</v>
      </c>
      <c r="D139" s="18" t="s">
        <v>377</v>
      </c>
      <c r="E139" s="16" t="s">
        <v>158</v>
      </c>
      <c r="F139" s="7">
        <v>99</v>
      </c>
      <c r="G139" s="2"/>
      <c r="H139" s="2"/>
      <c r="I139" s="2"/>
    </row>
    <row r="140" spans="1:9" s="1" customFormat="1" x14ac:dyDescent="0.2">
      <c r="A140" s="15"/>
      <c r="B140" s="2"/>
      <c r="E140" s="2"/>
      <c r="G140" s="2"/>
      <c r="H140" s="2"/>
      <c r="I140" s="2"/>
    </row>
    <row r="141" spans="1:9" s="1" customFormat="1" x14ac:dyDescent="0.2">
      <c r="A141" s="15"/>
      <c r="B141" s="2"/>
      <c r="C141" s="19"/>
      <c r="E141" s="2"/>
      <c r="G141" s="2"/>
      <c r="H141" s="2"/>
      <c r="I141" s="2"/>
    </row>
    <row r="142" spans="1:9" s="1" customFormat="1" ht="15" x14ac:dyDescent="0.2">
      <c r="A142" s="15"/>
      <c r="B142" s="2"/>
      <c r="D142" s="32"/>
      <c r="E142" s="2"/>
      <c r="G142" s="2"/>
      <c r="H142" s="2"/>
      <c r="I142" s="2"/>
    </row>
    <row r="143" spans="1:9" s="1" customFormat="1" x14ac:dyDescent="0.2">
      <c r="A143" s="15"/>
      <c r="B143" s="2"/>
      <c r="E143" s="2"/>
      <c r="G143" s="2"/>
      <c r="H143" s="2"/>
      <c r="I143" s="2"/>
    </row>
    <row r="144" spans="1:9" s="1" customFormat="1" x14ac:dyDescent="0.2">
      <c r="A144" s="15"/>
      <c r="B144" s="2"/>
      <c r="E144" s="2"/>
      <c r="G144" s="2"/>
      <c r="H144" s="2"/>
      <c r="I144" s="2"/>
    </row>
  </sheetData>
  <sheetProtection algorithmName="SHA-512" hashValue="3RYKwZpDpabVBH/hhFJNbC+1AcaXXq6o/RVhLJD8teYwH2cHYU2r7A94Pc5Rlf9EX2v0sUMI1z/Yg9IXVv8OBA==" saltValue="f0vjOhQ4FhA3czLpbF3NMA==" spinCount="100000" sheet="1" selectLockedCells="1" autoFilter="0"/>
  <autoFilter ref="A9:AB128" xr:uid="{00000000-0001-0000-0200-000000000000}"/>
  <mergeCells count="41">
    <mergeCell ref="A18:A20"/>
    <mergeCell ref="A21:A23"/>
    <mergeCell ref="A27:A29"/>
    <mergeCell ref="A30:A32"/>
    <mergeCell ref="A36:A38"/>
    <mergeCell ref="A39:A41"/>
    <mergeCell ref="A45:A47"/>
    <mergeCell ref="A24:A26"/>
    <mergeCell ref="A33:A35"/>
    <mergeCell ref="A42:A44"/>
    <mergeCell ref="A101:A102"/>
    <mergeCell ref="A103:A104"/>
    <mergeCell ref="A105:A106"/>
    <mergeCell ref="A111:A126"/>
    <mergeCell ref="A107:A110"/>
    <mergeCell ref="B130:B133"/>
    <mergeCell ref="B6:C6"/>
    <mergeCell ref="B3:C3"/>
    <mergeCell ref="B4:C4"/>
    <mergeCell ref="B5:C5"/>
    <mergeCell ref="B7:C7"/>
    <mergeCell ref="C130:D130"/>
    <mergeCell ref="D128:H128"/>
    <mergeCell ref="D127:H127"/>
    <mergeCell ref="E129:H129"/>
    <mergeCell ref="A97:A100"/>
    <mergeCell ref="A12:A14"/>
    <mergeCell ref="A93:A96"/>
    <mergeCell ref="A69:A71"/>
    <mergeCell ref="A85:A92"/>
    <mergeCell ref="A72:A74"/>
    <mergeCell ref="A75:A76"/>
    <mergeCell ref="A77:A84"/>
    <mergeCell ref="A51:A53"/>
    <mergeCell ref="A54:A56"/>
    <mergeCell ref="A60:A62"/>
    <mergeCell ref="A63:A65"/>
    <mergeCell ref="A66:A68"/>
    <mergeCell ref="A57:A59"/>
    <mergeCell ref="A48:A50"/>
    <mergeCell ref="A15:A17"/>
  </mergeCells>
  <conditionalFormatting sqref="A129:B129">
    <cfRule type="expression" dxfId="20" priority="64">
      <formula>ISTEXT($A$129)</formula>
    </cfRule>
  </conditionalFormatting>
  <conditionalFormatting sqref="B129">
    <cfRule type="expression" dxfId="19" priority="59">
      <formula>$B$6="Household"</formula>
    </cfRule>
  </conditionalFormatting>
  <conditionalFormatting sqref="G12:G126">
    <cfRule type="expression" dxfId="18" priority="19">
      <formula>ISTEXT($G12)</formula>
    </cfRule>
  </conditionalFormatting>
  <conditionalFormatting sqref="G110">
    <cfRule type="expression" dxfId="17" priority="20">
      <formula>AND($G$112=0,#REF!&gt;0)</formula>
    </cfRule>
  </conditionalFormatting>
  <conditionalFormatting sqref="G111">
    <cfRule type="expression" dxfId="16" priority="22">
      <formula>AND($G$113=0,#REF!&gt;0)</formula>
    </cfRule>
  </conditionalFormatting>
  <conditionalFormatting sqref="G112">
    <cfRule type="expression" dxfId="15" priority="167">
      <formula>AND($G$112=0,#REF!&gt;0)</formula>
    </cfRule>
  </conditionalFormatting>
  <conditionalFormatting sqref="G113">
    <cfRule type="expression" dxfId="14" priority="169">
      <formula>AND($G$113=0,#REF!&gt;0)</formula>
    </cfRule>
  </conditionalFormatting>
  <conditionalFormatting sqref="G114:G116">
    <cfRule type="expression" dxfId="13" priority="170">
      <formula>AND(#REF!=0,$G$113&gt;0)</formula>
    </cfRule>
  </conditionalFormatting>
  <conditionalFormatting sqref="G107:H107">
    <cfRule type="expression" dxfId="12" priority="95">
      <formula>AND($F$107&gt;0,AND($G$107=0,$H$107=0))</formula>
    </cfRule>
  </conditionalFormatting>
  <conditionalFormatting sqref="G107:H109">
    <cfRule type="expression" dxfId="11" priority="177">
      <formula>AND($F107&gt;0,AND($G107=0,$H107=0))</formula>
    </cfRule>
  </conditionalFormatting>
  <conditionalFormatting sqref="G108:H108">
    <cfRule type="expression" dxfId="10" priority="93">
      <formula>AND($F$108&gt;0,AND($G$108=0,$H$108=0))</formula>
    </cfRule>
  </conditionalFormatting>
  <conditionalFormatting sqref="G109:H109">
    <cfRule type="expression" dxfId="9" priority="92">
      <formula>AND($F$109&gt;0,AND($G$109=0,$H$109=0))</formula>
    </cfRule>
  </conditionalFormatting>
  <conditionalFormatting sqref="H9:H126">
    <cfRule type="expression" dxfId="8" priority="17">
      <formula>$B$7="UU Build"</formula>
    </cfRule>
  </conditionalFormatting>
  <conditionalFormatting sqref="H12:H126">
    <cfRule type="expression" dxfId="7" priority="18">
      <formula>ISTEXT($H12)</formula>
    </cfRule>
  </conditionalFormatting>
  <conditionalFormatting sqref="H110">
    <cfRule type="expression" dxfId="6" priority="21">
      <formula>AND($H$112=0,#REF!&gt;0)</formula>
    </cfRule>
  </conditionalFormatting>
  <conditionalFormatting sqref="H111">
    <cfRule type="expression" dxfId="5" priority="23">
      <formula>AND($H$113=0,#REF!&gt;0)</formula>
    </cfRule>
  </conditionalFormatting>
  <conditionalFormatting sqref="H112">
    <cfRule type="expression" dxfId="4" priority="168">
      <formula>AND($H$112=0,#REF!&gt;0)</formula>
    </cfRule>
  </conditionalFormatting>
  <conditionalFormatting sqref="H113">
    <cfRule type="expression" dxfId="3" priority="171">
      <formula>AND($H$113=0,#REF!&gt;0)</formula>
    </cfRule>
  </conditionalFormatting>
  <conditionalFormatting sqref="H114:H116">
    <cfRule type="expression" dxfId="2" priority="172">
      <formula>AND(#REF!=0,$H$113&gt;0)</formula>
    </cfRule>
  </conditionalFormatting>
  <conditionalFormatting sqref="I10:K117 J118:K126 I118:I128">
    <cfRule type="cellIs" dxfId="1" priority="25" operator="equal">
      <formula>"!! ERROR !!"</formula>
    </cfRule>
  </conditionalFormatting>
  <dataValidations count="2">
    <dataValidation type="list" allowBlank="1" showInputMessage="1" showErrorMessage="1" sqref="B6:C6" xr:uid="{00000000-0002-0000-0200-000000000000}">
      <formula1>DataTables_DevelopmentCategory</formula1>
    </dataValidation>
    <dataValidation type="list" allowBlank="1" showInputMessage="1" showErrorMessage="1" sqref="B7:C7" xr:uid="{00000000-0002-0000-0200-000001000000}">
      <formula1>DataTables_DeliveryRoute</formula1>
    </dataValidation>
  </dataValidations>
  <pageMargins left="0.70866141732283472" right="0.70866141732283472" top="0.74803149606299213" bottom="0.74803149606299213" header="0.31496062992125984" footer="0.31496062992125984"/>
  <pageSetup paperSize="8" scale="51" fitToHeight="0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W227"/>
  <sheetViews>
    <sheetView zoomScaleNormal="100" workbookViewId="0">
      <pane ySplit="10" topLeftCell="A11" activePane="bottomLeft" state="frozen"/>
      <selection pane="bottomLeft" activeCell="C3" sqref="C3"/>
    </sheetView>
  </sheetViews>
  <sheetFormatPr defaultColWidth="9.140625" defaultRowHeight="12.75" x14ac:dyDescent="0.2"/>
  <cols>
    <col min="1" max="1" width="0.140625" style="31" customWidth="1"/>
    <col min="2" max="2" width="32.42578125" style="33" customWidth="1"/>
    <col min="3" max="3" width="52.85546875" style="31" customWidth="1"/>
    <col min="4" max="4" width="16.85546875" style="34" customWidth="1"/>
    <col min="5" max="5" width="14.140625" style="31" customWidth="1"/>
    <col min="6" max="6" width="68.140625" style="31" bestFit="1" customWidth="1"/>
    <col min="7" max="7" width="14.140625" style="34" bestFit="1" customWidth="1"/>
    <col min="8" max="8" width="14.85546875" style="34" bestFit="1" customWidth="1"/>
    <col min="9" max="9" width="11" style="31" bestFit="1" customWidth="1"/>
    <col min="10" max="10" width="12.42578125" style="34" bestFit="1" customWidth="1"/>
    <col min="11" max="11" width="12.42578125" style="31" bestFit="1" customWidth="1"/>
    <col min="12" max="12" width="12.140625" style="106" customWidth="1"/>
    <col min="13" max="13" width="23" style="107" customWidth="1"/>
    <col min="14" max="14" width="24.140625" style="107" customWidth="1"/>
    <col min="15" max="49" width="9.140625" style="1"/>
    <col min="50" max="16384" width="9.140625" style="31"/>
  </cols>
  <sheetData>
    <row r="1" spans="1:49" ht="15.75" x14ac:dyDescent="0.25">
      <c r="B1" s="28" t="s">
        <v>564</v>
      </c>
      <c r="C1" s="1"/>
      <c r="D1" s="2"/>
      <c r="E1" s="19"/>
      <c r="F1" s="1"/>
      <c r="G1" s="56"/>
      <c r="H1" s="56"/>
      <c r="I1" s="1"/>
      <c r="J1" s="2"/>
      <c r="K1" s="1"/>
      <c r="L1" s="67"/>
      <c r="M1" s="57"/>
      <c r="N1" s="57"/>
    </row>
    <row r="2" spans="1:49" ht="15.6" customHeight="1" x14ac:dyDescent="0.2">
      <c r="B2" s="1"/>
      <c r="C2" s="1"/>
      <c r="D2" s="2"/>
      <c r="E2" s="19" t="s">
        <v>123</v>
      </c>
      <c r="F2" s="1" t="s">
        <v>124</v>
      </c>
      <c r="G2" s="1"/>
      <c r="H2" s="221" t="s">
        <v>0</v>
      </c>
      <c r="I2" s="222"/>
      <c r="J2" s="224">
        <f>C3</f>
        <v>0</v>
      </c>
      <c r="K2" s="224"/>
      <c r="L2" s="224"/>
      <c r="M2" s="224"/>
      <c r="N2" s="57"/>
    </row>
    <row r="3" spans="1:49" s="29" customFormat="1" ht="24.75" customHeight="1" x14ac:dyDescent="0.2">
      <c r="B3" s="35" t="s">
        <v>0</v>
      </c>
      <c r="C3" s="61"/>
      <c r="D3" s="2"/>
      <c r="E3" s="1"/>
      <c r="F3" s="1" t="s">
        <v>125</v>
      </c>
      <c r="G3" s="1"/>
      <c r="H3" s="221" t="s">
        <v>131</v>
      </c>
      <c r="I3" s="222"/>
      <c r="J3" s="225">
        <f>C4</f>
        <v>0</v>
      </c>
      <c r="K3" s="225"/>
      <c r="L3" s="225"/>
      <c r="M3" s="225"/>
      <c r="N3" s="6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s="29" customFormat="1" ht="23.25" customHeight="1" x14ac:dyDescent="0.2">
      <c r="B4" s="35" t="s">
        <v>127</v>
      </c>
      <c r="C4" s="61"/>
      <c r="D4" s="2"/>
      <c r="E4" s="1"/>
      <c r="F4" s="1" t="s">
        <v>126</v>
      </c>
      <c r="G4" s="3"/>
      <c r="H4" s="221" t="s">
        <v>44</v>
      </c>
      <c r="I4" s="222"/>
      <c r="J4" s="223">
        <f>C5</f>
        <v>0</v>
      </c>
      <c r="K4" s="223"/>
      <c r="L4" s="223"/>
      <c r="M4" s="223"/>
      <c r="N4" s="6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s="29" customFormat="1" ht="15" customHeight="1" x14ac:dyDescent="0.2">
      <c r="B5" s="62" t="s">
        <v>44</v>
      </c>
      <c r="C5" s="63"/>
      <c r="D5" s="2"/>
      <c r="E5" s="3"/>
      <c r="F5" s="1" t="s">
        <v>128</v>
      </c>
      <c r="G5" s="3"/>
      <c r="H5" s="68"/>
      <c r="I5" s="60"/>
      <c r="J5" s="3"/>
      <c r="K5" s="3"/>
      <c r="L5" s="3"/>
      <c r="M5" s="3"/>
      <c r="N5" s="6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s="29" customFormat="1" ht="26.25" customHeight="1" x14ac:dyDescent="0.2">
      <c r="B6" s="64" t="s">
        <v>130</v>
      </c>
      <c r="C6" s="65"/>
      <c r="D6" s="2"/>
      <c r="E6" s="3"/>
      <c r="F6" s="1" t="s">
        <v>129</v>
      </c>
      <c r="G6" s="3"/>
      <c r="H6" s="68"/>
      <c r="I6" s="60"/>
      <c r="J6" s="1"/>
      <c r="K6" s="3"/>
      <c r="L6" s="3"/>
      <c r="M6" s="3"/>
      <c r="N6" s="6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s="29" customFormat="1" ht="8.4499999999999993" customHeight="1" x14ac:dyDescent="0.2">
      <c r="B7" s="19"/>
      <c r="C7" s="19"/>
      <c r="D7" s="2"/>
      <c r="E7" s="19"/>
      <c r="F7" s="69"/>
      <c r="G7" s="4"/>
      <c r="H7" s="4"/>
      <c r="I7" s="3"/>
      <c r="J7" s="59"/>
      <c r="K7" s="3"/>
      <c r="L7" s="3"/>
      <c r="M7" s="3"/>
      <c r="N7" s="6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s="29" customFormat="1" ht="5.45" customHeight="1" x14ac:dyDescent="0.25">
      <c r="A8" s="66"/>
      <c r="B8" s="66"/>
      <c r="C8" s="5"/>
      <c r="D8" s="2"/>
      <c r="E8" s="28"/>
      <c r="F8"/>
      <c r="G8" s="4"/>
      <c r="H8" s="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6.95" customHeight="1" x14ac:dyDescent="0.2">
      <c r="A9" s="1"/>
      <c r="B9" s="15"/>
      <c r="C9" s="70"/>
      <c r="D9" s="2"/>
      <c r="E9" s="30"/>
      <c r="F9" s="70"/>
      <c r="G9" s="4"/>
      <c r="H9" s="4"/>
      <c r="I9" s="1"/>
      <c r="J9" s="2"/>
      <c r="K9" s="1"/>
      <c r="L9" s="67"/>
      <c r="M9" s="57"/>
      <c r="N9" s="57"/>
    </row>
    <row r="10" spans="1:49" ht="53.25" customHeight="1" x14ac:dyDescent="0.2">
      <c r="A10" s="6" t="s">
        <v>162</v>
      </c>
      <c r="B10" s="6" t="s">
        <v>1</v>
      </c>
      <c r="C10" s="6" t="s">
        <v>163</v>
      </c>
      <c r="D10" s="6" t="s">
        <v>2</v>
      </c>
      <c r="E10" s="6" t="s">
        <v>3</v>
      </c>
      <c r="F10" s="6" t="s">
        <v>4</v>
      </c>
      <c r="G10" s="6" t="s">
        <v>164</v>
      </c>
      <c r="H10" s="6" t="s">
        <v>5</v>
      </c>
      <c r="I10" s="6" t="s">
        <v>6</v>
      </c>
      <c r="J10" s="6" t="s">
        <v>132</v>
      </c>
      <c r="K10" s="6" t="s">
        <v>165</v>
      </c>
      <c r="L10" s="71" t="s">
        <v>166</v>
      </c>
      <c r="M10" s="72" t="s">
        <v>167</v>
      </c>
      <c r="N10" s="72" t="s">
        <v>168</v>
      </c>
    </row>
    <row r="11" spans="1:49" s="29" customFormat="1" ht="31.5" customHeight="1" x14ac:dyDescent="0.25">
      <c r="A11" s="3"/>
      <c r="B11" s="226" t="s">
        <v>409</v>
      </c>
      <c r="C11" s="99" t="s">
        <v>411</v>
      </c>
      <c r="D11" s="89" t="s">
        <v>9</v>
      </c>
      <c r="E11" s="74" t="s">
        <v>583</v>
      </c>
      <c r="F11" s="75" t="s">
        <v>358</v>
      </c>
      <c r="G11" s="139" t="s">
        <v>169</v>
      </c>
      <c r="H11" s="139" t="s">
        <v>12</v>
      </c>
      <c r="I11" s="140">
        <v>26.11</v>
      </c>
      <c r="J11" s="141"/>
      <c r="K11" s="142">
        <f t="shared" ref="K11:K86" si="0">SUM(I11*J11)</f>
        <v>0</v>
      </c>
      <c r="L11" s="143">
        <v>0</v>
      </c>
      <c r="M11" s="142">
        <f>SUM(K11*L11)</f>
        <v>0</v>
      </c>
      <c r="N11" s="142">
        <f t="shared" ref="N11" si="1">SUM(K11+M11)</f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s="29" customFormat="1" ht="31.5" customHeight="1" x14ac:dyDescent="0.25">
      <c r="A12" s="3"/>
      <c r="B12" s="226"/>
      <c r="C12" s="99" t="s">
        <v>411</v>
      </c>
      <c r="D12" s="89" t="s">
        <v>9</v>
      </c>
      <c r="E12" s="74" t="s">
        <v>583</v>
      </c>
      <c r="F12" s="75" t="s">
        <v>358</v>
      </c>
      <c r="G12" s="139" t="s">
        <v>169</v>
      </c>
      <c r="H12" s="139" t="s">
        <v>12</v>
      </c>
      <c r="I12" s="140">
        <v>26.11</v>
      </c>
      <c r="J12" s="141"/>
      <c r="K12" s="142">
        <f t="shared" si="0"/>
        <v>0</v>
      </c>
      <c r="L12" s="143">
        <v>0.05</v>
      </c>
      <c r="M12" s="142">
        <f t="shared" ref="M12:M75" si="2">SUM(K12*L12)</f>
        <v>0</v>
      </c>
      <c r="N12" s="142">
        <f t="shared" ref="N12:N75" si="3">SUM(K12+M12)</f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s="29" customFormat="1" ht="31.5" customHeight="1" x14ac:dyDescent="0.25">
      <c r="A13" s="3"/>
      <c r="B13" s="226"/>
      <c r="C13" s="99" t="s">
        <v>411</v>
      </c>
      <c r="D13" s="89" t="s">
        <v>9</v>
      </c>
      <c r="E13" s="74" t="s">
        <v>583</v>
      </c>
      <c r="F13" s="75" t="s">
        <v>358</v>
      </c>
      <c r="G13" s="139" t="s">
        <v>169</v>
      </c>
      <c r="H13" s="139" t="s">
        <v>12</v>
      </c>
      <c r="I13" s="140">
        <v>26.11</v>
      </c>
      <c r="J13" s="141"/>
      <c r="K13" s="142">
        <f t="shared" si="0"/>
        <v>0</v>
      </c>
      <c r="L13" s="143">
        <v>0.2</v>
      </c>
      <c r="M13" s="142">
        <f t="shared" si="2"/>
        <v>0</v>
      </c>
      <c r="N13" s="142">
        <f t="shared" si="3"/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49" s="29" customFormat="1" ht="31.5" customHeight="1" x14ac:dyDescent="0.25">
      <c r="A14" s="3"/>
      <c r="B14" s="226"/>
      <c r="C14" s="99" t="s">
        <v>410</v>
      </c>
      <c r="D14" s="89" t="s">
        <v>9</v>
      </c>
      <c r="E14" s="74" t="s">
        <v>584</v>
      </c>
      <c r="F14" s="75" t="s">
        <v>359</v>
      </c>
      <c r="G14" s="139" t="s">
        <v>169</v>
      </c>
      <c r="H14" s="139" t="s">
        <v>12</v>
      </c>
      <c r="I14" s="140">
        <v>25.1</v>
      </c>
      <c r="J14" s="141"/>
      <c r="K14" s="142">
        <f t="shared" si="0"/>
        <v>0</v>
      </c>
      <c r="L14" s="143">
        <v>0</v>
      </c>
      <c r="M14" s="142">
        <f t="shared" si="2"/>
        <v>0</v>
      </c>
      <c r="N14" s="142">
        <f t="shared" si="3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s="29" customFormat="1" ht="31.5" customHeight="1" x14ac:dyDescent="0.25">
      <c r="A15" s="3"/>
      <c r="B15" s="226"/>
      <c r="C15" s="99" t="s">
        <v>410</v>
      </c>
      <c r="D15" s="89" t="s">
        <v>9</v>
      </c>
      <c r="E15" s="74" t="s">
        <v>584</v>
      </c>
      <c r="F15" s="75" t="s">
        <v>359</v>
      </c>
      <c r="G15" s="139" t="s">
        <v>169</v>
      </c>
      <c r="H15" s="139" t="s">
        <v>12</v>
      </c>
      <c r="I15" s="140">
        <v>25.1</v>
      </c>
      <c r="J15" s="141"/>
      <c r="K15" s="142">
        <f t="shared" si="0"/>
        <v>0</v>
      </c>
      <c r="L15" s="143">
        <v>0.05</v>
      </c>
      <c r="M15" s="142">
        <f t="shared" si="2"/>
        <v>0</v>
      </c>
      <c r="N15" s="142">
        <f t="shared" si="3"/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s="29" customFormat="1" ht="31.5" customHeight="1" x14ac:dyDescent="0.25">
      <c r="A16" s="3"/>
      <c r="B16" s="226"/>
      <c r="C16" s="99" t="s">
        <v>410</v>
      </c>
      <c r="D16" s="89" t="s">
        <v>9</v>
      </c>
      <c r="E16" s="74" t="s">
        <v>584</v>
      </c>
      <c r="F16" s="75" t="s">
        <v>359</v>
      </c>
      <c r="G16" s="139" t="s">
        <v>169</v>
      </c>
      <c r="H16" s="139" t="s">
        <v>12</v>
      </c>
      <c r="I16" s="140">
        <v>25.1</v>
      </c>
      <c r="J16" s="141"/>
      <c r="K16" s="142">
        <f t="shared" si="0"/>
        <v>0</v>
      </c>
      <c r="L16" s="143">
        <v>0.2</v>
      </c>
      <c r="M16" s="142">
        <f t="shared" si="2"/>
        <v>0</v>
      </c>
      <c r="N16" s="142">
        <f t="shared" si="3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s="146" customFormat="1" ht="31.5" customHeight="1" x14ac:dyDescent="0.25">
      <c r="A17" s="144"/>
      <c r="B17" s="227" t="s">
        <v>466</v>
      </c>
      <c r="C17" s="99" t="s">
        <v>434</v>
      </c>
      <c r="D17" s="89" t="s">
        <v>9</v>
      </c>
      <c r="E17" s="74" t="s">
        <v>585</v>
      </c>
      <c r="F17" s="75" t="s">
        <v>412</v>
      </c>
      <c r="G17" s="139"/>
      <c r="H17" s="139" t="s">
        <v>133</v>
      </c>
      <c r="I17" s="140">
        <v>320.85000000000002</v>
      </c>
      <c r="J17" s="141"/>
      <c r="K17" s="142">
        <f t="shared" si="0"/>
        <v>0</v>
      </c>
      <c r="L17" s="143">
        <v>0</v>
      </c>
      <c r="M17" s="142">
        <f t="shared" si="2"/>
        <v>0</v>
      </c>
      <c r="N17" s="142">
        <f t="shared" si="3"/>
        <v>0</v>
      </c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</row>
    <row r="18" spans="1:49" s="146" customFormat="1" ht="31.5" customHeight="1" x14ac:dyDescent="0.25">
      <c r="A18" s="144"/>
      <c r="B18" s="228"/>
      <c r="C18" s="99" t="s">
        <v>467</v>
      </c>
      <c r="D18" s="89" t="s">
        <v>9</v>
      </c>
      <c r="E18" s="74" t="s">
        <v>585</v>
      </c>
      <c r="F18" s="99" t="s">
        <v>413</v>
      </c>
      <c r="G18" s="139"/>
      <c r="H18" s="139" t="s">
        <v>12</v>
      </c>
      <c r="I18" s="140">
        <v>8.58</v>
      </c>
      <c r="J18" s="141"/>
      <c r="K18" s="142">
        <f t="shared" si="0"/>
        <v>0</v>
      </c>
      <c r="L18" s="143">
        <v>0</v>
      </c>
      <c r="M18" s="142">
        <f t="shared" si="2"/>
        <v>0</v>
      </c>
      <c r="N18" s="142">
        <f t="shared" si="3"/>
        <v>0</v>
      </c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</row>
    <row r="19" spans="1:49" s="146" customFormat="1" ht="31.5" customHeight="1" x14ac:dyDescent="0.25">
      <c r="A19" s="144"/>
      <c r="B19" s="228"/>
      <c r="C19" s="99" t="s">
        <v>468</v>
      </c>
      <c r="D19" s="89" t="s">
        <v>9</v>
      </c>
      <c r="E19" s="74" t="s">
        <v>585</v>
      </c>
      <c r="F19" s="99" t="s">
        <v>414</v>
      </c>
      <c r="G19" s="139"/>
      <c r="H19" s="139" t="s">
        <v>12</v>
      </c>
      <c r="I19" s="140">
        <v>8.8000000000000007</v>
      </c>
      <c r="J19" s="141"/>
      <c r="K19" s="142">
        <f t="shared" si="0"/>
        <v>0</v>
      </c>
      <c r="L19" s="143">
        <v>0</v>
      </c>
      <c r="M19" s="142">
        <f t="shared" si="2"/>
        <v>0</v>
      </c>
      <c r="N19" s="142">
        <f t="shared" si="3"/>
        <v>0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</row>
    <row r="20" spans="1:49" s="146" customFormat="1" ht="31.5" customHeight="1" x14ac:dyDescent="0.25">
      <c r="A20" s="144"/>
      <c r="B20" s="228"/>
      <c r="C20" s="99" t="s">
        <v>415</v>
      </c>
      <c r="D20" s="89" t="s">
        <v>9</v>
      </c>
      <c r="E20" s="74" t="s">
        <v>586</v>
      </c>
      <c r="F20" s="75" t="s">
        <v>415</v>
      </c>
      <c r="G20" s="139"/>
      <c r="H20" s="139" t="s">
        <v>133</v>
      </c>
      <c r="I20" s="140">
        <v>349.31</v>
      </c>
      <c r="J20" s="141"/>
      <c r="K20" s="142">
        <f t="shared" si="0"/>
        <v>0</v>
      </c>
      <c r="L20" s="143">
        <v>0.2</v>
      </c>
      <c r="M20" s="142">
        <f t="shared" si="2"/>
        <v>0</v>
      </c>
      <c r="N20" s="142">
        <f t="shared" si="3"/>
        <v>0</v>
      </c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</row>
    <row r="21" spans="1:49" s="146" customFormat="1" ht="31.5" customHeight="1" x14ac:dyDescent="0.25">
      <c r="A21" s="144"/>
      <c r="B21" s="228"/>
      <c r="C21" s="99" t="s">
        <v>416</v>
      </c>
      <c r="D21" s="89" t="s">
        <v>9</v>
      </c>
      <c r="E21" s="74" t="s">
        <v>586</v>
      </c>
      <c r="F21" s="99" t="s">
        <v>416</v>
      </c>
      <c r="G21" s="139"/>
      <c r="H21" s="139" t="s">
        <v>12</v>
      </c>
      <c r="I21" s="140">
        <v>7.25</v>
      </c>
      <c r="J21" s="141"/>
      <c r="K21" s="142">
        <f t="shared" si="0"/>
        <v>0</v>
      </c>
      <c r="L21" s="143">
        <v>0.2</v>
      </c>
      <c r="M21" s="142">
        <f t="shared" si="2"/>
        <v>0</v>
      </c>
      <c r="N21" s="142">
        <f t="shared" si="3"/>
        <v>0</v>
      </c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</row>
    <row r="22" spans="1:49" s="146" customFormat="1" ht="31.5" customHeight="1" x14ac:dyDescent="0.25">
      <c r="A22" s="144"/>
      <c r="B22" s="228"/>
      <c r="C22" s="99" t="s">
        <v>417</v>
      </c>
      <c r="D22" s="89" t="s">
        <v>9</v>
      </c>
      <c r="E22" s="74" t="s">
        <v>586</v>
      </c>
      <c r="F22" s="99" t="s">
        <v>417</v>
      </c>
      <c r="G22" s="139"/>
      <c r="H22" s="139" t="s">
        <v>12</v>
      </c>
      <c r="I22" s="140">
        <v>7.19</v>
      </c>
      <c r="J22" s="141"/>
      <c r="K22" s="142">
        <f t="shared" si="0"/>
        <v>0</v>
      </c>
      <c r="L22" s="143">
        <v>0.2</v>
      </c>
      <c r="M22" s="142">
        <f t="shared" si="2"/>
        <v>0</v>
      </c>
      <c r="N22" s="142">
        <f t="shared" si="3"/>
        <v>0</v>
      </c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</row>
    <row r="23" spans="1:49" s="146" customFormat="1" ht="31.5" customHeight="1" x14ac:dyDescent="0.25">
      <c r="A23" s="144"/>
      <c r="B23" s="228"/>
      <c r="C23" s="99" t="s">
        <v>469</v>
      </c>
      <c r="D23" s="89" t="s">
        <v>9</v>
      </c>
      <c r="E23" s="74" t="s">
        <v>587</v>
      </c>
      <c r="F23" s="75" t="s">
        <v>418</v>
      </c>
      <c r="G23" s="139"/>
      <c r="H23" s="139" t="s">
        <v>133</v>
      </c>
      <c r="I23" s="140">
        <v>349.63</v>
      </c>
      <c r="J23" s="141"/>
      <c r="K23" s="142">
        <f t="shared" si="0"/>
        <v>0</v>
      </c>
      <c r="L23" s="143">
        <v>0.2</v>
      </c>
      <c r="M23" s="142">
        <f t="shared" si="2"/>
        <v>0</v>
      </c>
      <c r="N23" s="142">
        <f t="shared" si="3"/>
        <v>0</v>
      </c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</row>
    <row r="24" spans="1:49" s="146" customFormat="1" ht="31.5" customHeight="1" x14ac:dyDescent="0.25">
      <c r="A24" s="144"/>
      <c r="B24" s="228"/>
      <c r="C24" s="99" t="s">
        <v>470</v>
      </c>
      <c r="D24" s="89" t="s">
        <v>9</v>
      </c>
      <c r="E24" s="74" t="s">
        <v>587</v>
      </c>
      <c r="F24" s="99" t="s">
        <v>419</v>
      </c>
      <c r="G24" s="139"/>
      <c r="H24" s="139" t="s">
        <v>12</v>
      </c>
      <c r="I24" s="140">
        <v>7.33</v>
      </c>
      <c r="J24" s="141"/>
      <c r="K24" s="142">
        <f t="shared" si="0"/>
        <v>0</v>
      </c>
      <c r="L24" s="143">
        <v>0.2</v>
      </c>
      <c r="M24" s="142">
        <f t="shared" si="2"/>
        <v>0</v>
      </c>
      <c r="N24" s="142">
        <f t="shared" si="3"/>
        <v>0</v>
      </c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</row>
    <row r="25" spans="1:49" s="146" customFormat="1" ht="31.5" customHeight="1" x14ac:dyDescent="0.25">
      <c r="A25" s="144"/>
      <c r="B25" s="229"/>
      <c r="C25" s="99" t="s">
        <v>471</v>
      </c>
      <c r="D25" s="89" t="s">
        <v>9</v>
      </c>
      <c r="E25" s="74" t="s">
        <v>587</v>
      </c>
      <c r="F25" s="99" t="s">
        <v>420</v>
      </c>
      <c r="G25" s="139"/>
      <c r="H25" s="139" t="s">
        <v>12</v>
      </c>
      <c r="I25" s="140">
        <v>7.1</v>
      </c>
      <c r="J25" s="141"/>
      <c r="K25" s="142">
        <f t="shared" si="0"/>
        <v>0</v>
      </c>
      <c r="L25" s="143">
        <v>0.2</v>
      </c>
      <c r="M25" s="142">
        <f t="shared" si="2"/>
        <v>0</v>
      </c>
      <c r="N25" s="142">
        <f t="shared" si="3"/>
        <v>0</v>
      </c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</row>
    <row r="26" spans="1:49" s="146" customFormat="1" ht="31.5" customHeight="1" x14ac:dyDescent="0.25">
      <c r="A26" s="144"/>
      <c r="B26" s="227" t="s">
        <v>465</v>
      </c>
      <c r="C26" s="99" t="s">
        <v>435</v>
      </c>
      <c r="D26" s="89" t="s">
        <v>9</v>
      </c>
      <c r="E26" s="74" t="s">
        <v>585</v>
      </c>
      <c r="F26" s="75" t="s">
        <v>421</v>
      </c>
      <c r="G26" s="139"/>
      <c r="H26" s="139" t="s">
        <v>12</v>
      </c>
      <c r="I26" s="140">
        <v>282.95999999999998</v>
      </c>
      <c r="J26" s="141"/>
      <c r="K26" s="142">
        <f t="shared" si="0"/>
        <v>0</v>
      </c>
      <c r="L26" s="143">
        <v>0</v>
      </c>
      <c r="M26" s="142">
        <f t="shared" si="2"/>
        <v>0</v>
      </c>
      <c r="N26" s="142">
        <f t="shared" si="3"/>
        <v>0</v>
      </c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</row>
    <row r="27" spans="1:49" s="146" customFormat="1" ht="38.25" x14ac:dyDescent="0.25">
      <c r="A27" s="144"/>
      <c r="B27" s="228"/>
      <c r="C27" s="99" t="s">
        <v>436</v>
      </c>
      <c r="D27" s="89" t="s">
        <v>9</v>
      </c>
      <c r="E27" s="74" t="s">
        <v>585</v>
      </c>
      <c r="F27" s="99" t="s">
        <v>422</v>
      </c>
      <c r="G27" s="139"/>
      <c r="H27" s="139" t="s">
        <v>12</v>
      </c>
      <c r="I27" s="140">
        <v>40.97</v>
      </c>
      <c r="J27" s="141"/>
      <c r="K27" s="142">
        <f t="shared" si="0"/>
        <v>0</v>
      </c>
      <c r="L27" s="143">
        <v>0</v>
      </c>
      <c r="M27" s="142">
        <f t="shared" si="2"/>
        <v>0</v>
      </c>
      <c r="N27" s="142">
        <f t="shared" si="3"/>
        <v>0</v>
      </c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</row>
    <row r="28" spans="1:49" s="146" customFormat="1" ht="31.5" customHeight="1" x14ac:dyDescent="0.25">
      <c r="A28" s="144"/>
      <c r="B28" s="228"/>
      <c r="C28" s="99" t="s">
        <v>437</v>
      </c>
      <c r="D28" s="89" t="s">
        <v>9</v>
      </c>
      <c r="E28" s="74" t="s">
        <v>585</v>
      </c>
      <c r="F28" s="99" t="s">
        <v>423</v>
      </c>
      <c r="G28" s="139"/>
      <c r="H28" s="139" t="s">
        <v>12</v>
      </c>
      <c r="I28" s="140">
        <v>25.34</v>
      </c>
      <c r="J28" s="141"/>
      <c r="K28" s="142">
        <f t="shared" si="0"/>
        <v>0</v>
      </c>
      <c r="L28" s="143">
        <v>0</v>
      </c>
      <c r="M28" s="142">
        <f t="shared" si="2"/>
        <v>0</v>
      </c>
      <c r="N28" s="142">
        <f t="shared" si="3"/>
        <v>0</v>
      </c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</row>
    <row r="29" spans="1:49" s="146" customFormat="1" ht="31.5" customHeight="1" x14ac:dyDescent="0.25">
      <c r="A29" s="144"/>
      <c r="B29" s="228"/>
      <c r="C29" s="99" t="s">
        <v>424</v>
      </c>
      <c r="D29" s="89" t="s">
        <v>9</v>
      </c>
      <c r="E29" s="74" t="s">
        <v>586</v>
      </c>
      <c r="F29" s="75" t="s">
        <v>424</v>
      </c>
      <c r="G29" s="139"/>
      <c r="H29" s="139" t="s">
        <v>12</v>
      </c>
      <c r="I29" s="140">
        <v>257.98</v>
      </c>
      <c r="J29" s="141"/>
      <c r="K29" s="142">
        <f t="shared" si="0"/>
        <v>0</v>
      </c>
      <c r="L29" s="143">
        <v>0</v>
      </c>
      <c r="M29" s="142">
        <f t="shared" si="2"/>
        <v>0</v>
      </c>
      <c r="N29" s="142">
        <f t="shared" si="3"/>
        <v>0</v>
      </c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</row>
    <row r="30" spans="1:49" s="146" customFormat="1" ht="31.5" customHeight="1" x14ac:dyDescent="0.25">
      <c r="A30" s="144"/>
      <c r="B30" s="228"/>
      <c r="C30" s="99" t="s">
        <v>424</v>
      </c>
      <c r="D30" s="89" t="s">
        <v>9</v>
      </c>
      <c r="E30" s="74" t="s">
        <v>586</v>
      </c>
      <c r="F30" s="75" t="s">
        <v>424</v>
      </c>
      <c r="G30" s="139"/>
      <c r="H30" s="139" t="s">
        <v>12</v>
      </c>
      <c r="I30" s="140">
        <v>257.98</v>
      </c>
      <c r="J30" s="141"/>
      <c r="K30" s="142">
        <f t="shared" ref="K30" si="4">SUM(I30*J30)</f>
        <v>0</v>
      </c>
      <c r="L30" s="143">
        <v>0.05</v>
      </c>
      <c r="M30" s="142">
        <f t="shared" si="2"/>
        <v>0</v>
      </c>
      <c r="N30" s="142">
        <f t="shared" si="3"/>
        <v>0</v>
      </c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</row>
    <row r="31" spans="1:49" s="146" customFormat="1" ht="31.5" customHeight="1" x14ac:dyDescent="0.25">
      <c r="A31" s="144"/>
      <c r="B31" s="228"/>
      <c r="C31" s="99" t="s">
        <v>424</v>
      </c>
      <c r="D31" s="89" t="s">
        <v>9</v>
      </c>
      <c r="E31" s="74" t="s">
        <v>586</v>
      </c>
      <c r="F31" s="75" t="s">
        <v>424</v>
      </c>
      <c r="G31" s="139"/>
      <c r="H31" s="139" t="s">
        <v>12</v>
      </c>
      <c r="I31" s="140">
        <v>257.98</v>
      </c>
      <c r="J31" s="141"/>
      <c r="K31" s="142">
        <f t="shared" ref="K31" si="5">SUM(I31*J31)</f>
        <v>0</v>
      </c>
      <c r="L31" s="143">
        <v>0.2</v>
      </c>
      <c r="M31" s="142">
        <f t="shared" si="2"/>
        <v>0</v>
      </c>
      <c r="N31" s="142">
        <f t="shared" si="3"/>
        <v>0</v>
      </c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</row>
    <row r="32" spans="1:49" s="146" customFormat="1" ht="31.5" customHeight="1" x14ac:dyDescent="0.25">
      <c r="A32" s="144"/>
      <c r="B32" s="228"/>
      <c r="C32" s="99" t="s">
        <v>425</v>
      </c>
      <c r="D32" s="89" t="s">
        <v>9</v>
      </c>
      <c r="E32" s="74" t="s">
        <v>586</v>
      </c>
      <c r="F32" s="99" t="s">
        <v>425</v>
      </c>
      <c r="G32" s="139"/>
      <c r="H32" s="139" t="s">
        <v>12</v>
      </c>
      <c r="I32" s="140">
        <v>31.95</v>
      </c>
      <c r="J32" s="141"/>
      <c r="K32" s="142">
        <f t="shared" si="0"/>
        <v>0</v>
      </c>
      <c r="L32" s="143">
        <v>0</v>
      </c>
      <c r="M32" s="142">
        <f t="shared" si="2"/>
        <v>0</v>
      </c>
      <c r="N32" s="142">
        <f t="shared" si="3"/>
        <v>0</v>
      </c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</row>
    <row r="33" spans="1:49" s="146" customFormat="1" ht="31.5" customHeight="1" x14ac:dyDescent="0.25">
      <c r="A33" s="144"/>
      <c r="B33" s="228"/>
      <c r="C33" s="99" t="s">
        <v>425</v>
      </c>
      <c r="D33" s="89" t="s">
        <v>9</v>
      </c>
      <c r="E33" s="74" t="s">
        <v>586</v>
      </c>
      <c r="F33" s="99" t="s">
        <v>425</v>
      </c>
      <c r="G33" s="139"/>
      <c r="H33" s="139" t="s">
        <v>12</v>
      </c>
      <c r="I33" s="140">
        <v>31.95</v>
      </c>
      <c r="J33" s="141"/>
      <c r="K33" s="142">
        <f t="shared" ref="K33:K34" si="6">SUM(I33*J33)</f>
        <v>0</v>
      </c>
      <c r="L33" s="143">
        <v>0.05</v>
      </c>
      <c r="M33" s="142">
        <f t="shared" si="2"/>
        <v>0</v>
      </c>
      <c r="N33" s="142">
        <f t="shared" si="3"/>
        <v>0</v>
      </c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</row>
    <row r="34" spans="1:49" s="146" customFormat="1" ht="31.5" customHeight="1" x14ac:dyDescent="0.25">
      <c r="A34" s="144"/>
      <c r="B34" s="228"/>
      <c r="C34" s="99" t="s">
        <v>425</v>
      </c>
      <c r="D34" s="89" t="s">
        <v>9</v>
      </c>
      <c r="E34" s="74" t="s">
        <v>586</v>
      </c>
      <c r="F34" s="99" t="s">
        <v>425</v>
      </c>
      <c r="G34" s="139"/>
      <c r="H34" s="139" t="s">
        <v>12</v>
      </c>
      <c r="I34" s="140">
        <v>31.95</v>
      </c>
      <c r="J34" s="141"/>
      <c r="K34" s="142">
        <f t="shared" si="6"/>
        <v>0</v>
      </c>
      <c r="L34" s="143">
        <v>0.2</v>
      </c>
      <c r="M34" s="142">
        <f t="shared" si="2"/>
        <v>0</v>
      </c>
      <c r="N34" s="142">
        <f t="shared" si="3"/>
        <v>0</v>
      </c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</row>
    <row r="35" spans="1:49" s="146" customFormat="1" ht="31.5" customHeight="1" x14ac:dyDescent="0.25">
      <c r="A35" s="144"/>
      <c r="B35" s="228"/>
      <c r="C35" s="99" t="s">
        <v>426</v>
      </c>
      <c r="D35" s="89" t="s">
        <v>9</v>
      </c>
      <c r="E35" s="74" t="s">
        <v>586</v>
      </c>
      <c r="F35" s="99" t="s">
        <v>426</v>
      </c>
      <c r="G35" s="139"/>
      <c r="H35" s="139" t="s">
        <v>12</v>
      </c>
      <c r="I35" s="140">
        <v>19.62</v>
      </c>
      <c r="J35" s="141"/>
      <c r="K35" s="142">
        <f t="shared" si="0"/>
        <v>0</v>
      </c>
      <c r="L35" s="143">
        <v>0</v>
      </c>
      <c r="M35" s="142">
        <f t="shared" si="2"/>
        <v>0</v>
      </c>
      <c r="N35" s="142">
        <f t="shared" si="3"/>
        <v>0</v>
      </c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</row>
    <row r="36" spans="1:49" s="146" customFormat="1" ht="31.5" customHeight="1" x14ac:dyDescent="0.25">
      <c r="A36" s="144"/>
      <c r="B36" s="228"/>
      <c r="C36" s="99" t="s">
        <v>426</v>
      </c>
      <c r="D36" s="89" t="s">
        <v>9</v>
      </c>
      <c r="E36" s="74" t="s">
        <v>586</v>
      </c>
      <c r="F36" s="99" t="s">
        <v>426</v>
      </c>
      <c r="G36" s="139"/>
      <c r="H36" s="139" t="s">
        <v>12</v>
      </c>
      <c r="I36" s="140">
        <v>19.62</v>
      </c>
      <c r="J36" s="141"/>
      <c r="K36" s="142">
        <f t="shared" ref="K36:K37" si="7">SUM(I36*J36)</f>
        <v>0</v>
      </c>
      <c r="L36" s="143">
        <v>0.05</v>
      </c>
      <c r="M36" s="142">
        <f t="shared" si="2"/>
        <v>0</v>
      </c>
      <c r="N36" s="142">
        <f t="shared" si="3"/>
        <v>0</v>
      </c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</row>
    <row r="37" spans="1:49" s="146" customFormat="1" ht="31.5" customHeight="1" x14ac:dyDescent="0.25">
      <c r="A37" s="144"/>
      <c r="B37" s="228"/>
      <c r="C37" s="99" t="s">
        <v>426</v>
      </c>
      <c r="D37" s="89" t="s">
        <v>9</v>
      </c>
      <c r="E37" s="74" t="s">
        <v>586</v>
      </c>
      <c r="F37" s="99" t="s">
        <v>426</v>
      </c>
      <c r="G37" s="139"/>
      <c r="H37" s="139" t="s">
        <v>12</v>
      </c>
      <c r="I37" s="140">
        <v>19.62</v>
      </c>
      <c r="J37" s="141"/>
      <c r="K37" s="142">
        <f t="shared" si="7"/>
        <v>0</v>
      </c>
      <c r="L37" s="143">
        <v>0.2</v>
      </c>
      <c r="M37" s="142">
        <f t="shared" si="2"/>
        <v>0</v>
      </c>
      <c r="N37" s="142">
        <f t="shared" si="3"/>
        <v>0</v>
      </c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</row>
    <row r="38" spans="1:49" s="146" customFormat="1" ht="31.5" customHeight="1" x14ac:dyDescent="0.25">
      <c r="A38" s="144"/>
      <c r="B38" s="228"/>
      <c r="C38" s="99" t="s">
        <v>472</v>
      </c>
      <c r="D38" s="89" t="s">
        <v>9</v>
      </c>
      <c r="E38" s="74" t="s">
        <v>587</v>
      </c>
      <c r="F38" s="75" t="s">
        <v>427</v>
      </c>
      <c r="G38" s="139"/>
      <c r="H38" s="139" t="s">
        <v>12</v>
      </c>
      <c r="I38" s="140">
        <v>258.41000000000003</v>
      </c>
      <c r="J38" s="141"/>
      <c r="K38" s="142">
        <f t="shared" si="0"/>
        <v>0</v>
      </c>
      <c r="L38" s="143">
        <v>0</v>
      </c>
      <c r="M38" s="142">
        <f t="shared" si="2"/>
        <v>0</v>
      </c>
      <c r="N38" s="142">
        <f t="shared" si="3"/>
        <v>0</v>
      </c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</row>
    <row r="39" spans="1:49" s="146" customFormat="1" ht="31.5" customHeight="1" x14ac:dyDescent="0.25">
      <c r="A39" s="144"/>
      <c r="B39" s="228"/>
      <c r="C39" s="99" t="s">
        <v>472</v>
      </c>
      <c r="D39" s="89" t="s">
        <v>9</v>
      </c>
      <c r="E39" s="74" t="s">
        <v>587</v>
      </c>
      <c r="F39" s="75" t="s">
        <v>427</v>
      </c>
      <c r="G39" s="139"/>
      <c r="H39" s="139" t="s">
        <v>12</v>
      </c>
      <c r="I39" s="140">
        <v>258.41000000000003</v>
      </c>
      <c r="J39" s="141"/>
      <c r="K39" s="142">
        <f t="shared" ref="K39:K40" si="8">SUM(I39*J39)</f>
        <v>0</v>
      </c>
      <c r="L39" s="143">
        <v>0.05</v>
      </c>
      <c r="M39" s="142">
        <f t="shared" si="2"/>
        <v>0</v>
      </c>
      <c r="N39" s="142">
        <f t="shared" si="3"/>
        <v>0</v>
      </c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</row>
    <row r="40" spans="1:49" s="146" customFormat="1" ht="31.5" customHeight="1" x14ac:dyDescent="0.25">
      <c r="A40" s="144"/>
      <c r="B40" s="228"/>
      <c r="C40" s="99" t="s">
        <v>472</v>
      </c>
      <c r="D40" s="89" t="s">
        <v>9</v>
      </c>
      <c r="E40" s="74" t="s">
        <v>587</v>
      </c>
      <c r="F40" s="75" t="s">
        <v>427</v>
      </c>
      <c r="G40" s="139"/>
      <c r="H40" s="139" t="s">
        <v>12</v>
      </c>
      <c r="I40" s="140">
        <v>258.41000000000003</v>
      </c>
      <c r="J40" s="141"/>
      <c r="K40" s="142">
        <f t="shared" si="8"/>
        <v>0</v>
      </c>
      <c r="L40" s="143">
        <v>0.2</v>
      </c>
      <c r="M40" s="142">
        <f t="shared" si="2"/>
        <v>0</v>
      </c>
      <c r="N40" s="142">
        <f t="shared" si="3"/>
        <v>0</v>
      </c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</row>
    <row r="41" spans="1:49" s="146" customFormat="1" ht="39.75" customHeight="1" x14ac:dyDescent="0.25">
      <c r="A41" s="144"/>
      <c r="B41" s="228"/>
      <c r="C41" s="99" t="s">
        <v>473</v>
      </c>
      <c r="D41" s="89" t="s">
        <v>9</v>
      </c>
      <c r="E41" s="74" t="s">
        <v>587</v>
      </c>
      <c r="F41" s="99" t="s">
        <v>428</v>
      </c>
      <c r="G41" s="139"/>
      <c r="H41" s="139" t="s">
        <v>12</v>
      </c>
      <c r="I41" s="140">
        <v>32.56</v>
      </c>
      <c r="J41" s="141"/>
      <c r="K41" s="142">
        <f t="shared" si="0"/>
        <v>0</v>
      </c>
      <c r="L41" s="143">
        <v>0</v>
      </c>
      <c r="M41" s="142">
        <f t="shared" si="2"/>
        <v>0</v>
      </c>
      <c r="N41" s="142">
        <f t="shared" si="3"/>
        <v>0</v>
      </c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</row>
    <row r="42" spans="1:49" s="146" customFormat="1" ht="38.25" customHeight="1" x14ac:dyDescent="0.25">
      <c r="A42" s="144"/>
      <c r="B42" s="228"/>
      <c r="C42" s="99" t="s">
        <v>473</v>
      </c>
      <c r="D42" s="89" t="s">
        <v>9</v>
      </c>
      <c r="E42" s="74" t="s">
        <v>587</v>
      </c>
      <c r="F42" s="99" t="s">
        <v>428</v>
      </c>
      <c r="G42" s="139"/>
      <c r="H42" s="139" t="s">
        <v>12</v>
      </c>
      <c r="I42" s="140">
        <v>32.56</v>
      </c>
      <c r="J42" s="141"/>
      <c r="K42" s="142">
        <f t="shared" ref="K42:K43" si="9">SUM(I42*J42)</f>
        <v>0</v>
      </c>
      <c r="L42" s="143">
        <v>0.05</v>
      </c>
      <c r="M42" s="142">
        <f t="shared" si="2"/>
        <v>0</v>
      </c>
      <c r="N42" s="142">
        <f t="shared" si="3"/>
        <v>0</v>
      </c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</row>
    <row r="43" spans="1:49" s="146" customFormat="1" ht="36.75" customHeight="1" x14ac:dyDescent="0.25">
      <c r="A43" s="144"/>
      <c r="B43" s="228"/>
      <c r="C43" s="99" t="s">
        <v>473</v>
      </c>
      <c r="D43" s="89" t="s">
        <v>9</v>
      </c>
      <c r="E43" s="74" t="s">
        <v>587</v>
      </c>
      <c r="F43" s="99" t="s">
        <v>428</v>
      </c>
      <c r="G43" s="139"/>
      <c r="H43" s="139" t="s">
        <v>12</v>
      </c>
      <c r="I43" s="140">
        <v>32.56</v>
      </c>
      <c r="J43" s="141"/>
      <c r="K43" s="142">
        <f t="shared" si="9"/>
        <v>0</v>
      </c>
      <c r="L43" s="143">
        <v>0.2</v>
      </c>
      <c r="M43" s="142">
        <f t="shared" si="2"/>
        <v>0</v>
      </c>
      <c r="N43" s="142">
        <f t="shared" si="3"/>
        <v>0</v>
      </c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</row>
    <row r="44" spans="1:49" s="146" customFormat="1" ht="39.75" customHeight="1" x14ac:dyDescent="0.25">
      <c r="A44" s="144"/>
      <c r="B44" s="228"/>
      <c r="C44" s="99" t="s">
        <v>474</v>
      </c>
      <c r="D44" s="89" t="s">
        <v>9</v>
      </c>
      <c r="E44" s="74" t="s">
        <v>587</v>
      </c>
      <c r="F44" s="99" t="s">
        <v>429</v>
      </c>
      <c r="G44" s="139"/>
      <c r="H44" s="139" t="s">
        <v>12</v>
      </c>
      <c r="I44" s="140">
        <v>19.36</v>
      </c>
      <c r="J44" s="141"/>
      <c r="K44" s="142">
        <f t="shared" si="0"/>
        <v>0</v>
      </c>
      <c r="L44" s="143">
        <v>0</v>
      </c>
      <c r="M44" s="142">
        <f t="shared" si="2"/>
        <v>0</v>
      </c>
      <c r="N44" s="142">
        <f t="shared" si="3"/>
        <v>0</v>
      </c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</row>
    <row r="45" spans="1:49" s="146" customFormat="1" ht="38.25" customHeight="1" x14ac:dyDescent="0.25">
      <c r="A45" s="144"/>
      <c r="B45" s="228"/>
      <c r="C45" s="99" t="s">
        <v>474</v>
      </c>
      <c r="D45" s="89" t="s">
        <v>9</v>
      </c>
      <c r="E45" s="74" t="s">
        <v>587</v>
      </c>
      <c r="F45" s="99" t="s">
        <v>429</v>
      </c>
      <c r="G45" s="139"/>
      <c r="H45" s="139" t="s">
        <v>12</v>
      </c>
      <c r="I45" s="140">
        <v>19.36</v>
      </c>
      <c r="J45" s="141"/>
      <c r="K45" s="142">
        <f t="shared" ref="K45:K46" si="10">SUM(I45*J45)</f>
        <v>0</v>
      </c>
      <c r="L45" s="143">
        <v>0.05</v>
      </c>
      <c r="M45" s="142">
        <f t="shared" si="2"/>
        <v>0</v>
      </c>
      <c r="N45" s="142">
        <f t="shared" si="3"/>
        <v>0</v>
      </c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</row>
    <row r="46" spans="1:49" s="146" customFormat="1" ht="37.5" customHeight="1" x14ac:dyDescent="0.25">
      <c r="A46" s="144"/>
      <c r="B46" s="229"/>
      <c r="C46" s="99" t="s">
        <v>474</v>
      </c>
      <c r="D46" s="89" t="s">
        <v>9</v>
      </c>
      <c r="E46" s="74" t="s">
        <v>587</v>
      </c>
      <c r="F46" s="99" t="s">
        <v>429</v>
      </c>
      <c r="G46" s="139"/>
      <c r="H46" s="139" t="s">
        <v>12</v>
      </c>
      <c r="I46" s="140">
        <v>19.36</v>
      </c>
      <c r="J46" s="141"/>
      <c r="K46" s="142">
        <f t="shared" si="10"/>
        <v>0</v>
      </c>
      <c r="L46" s="143">
        <v>0.2</v>
      </c>
      <c r="M46" s="142">
        <f t="shared" si="2"/>
        <v>0</v>
      </c>
      <c r="N46" s="142">
        <f t="shared" si="3"/>
        <v>0</v>
      </c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</row>
    <row r="47" spans="1:49" s="29" customFormat="1" ht="23.25" customHeight="1" x14ac:dyDescent="0.25">
      <c r="A47" s="3" t="s">
        <v>170</v>
      </c>
      <c r="B47" s="220" t="s">
        <v>134</v>
      </c>
      <c r="C47" s="78" t="s">
        <v>475</v>
      </c>
      <c r="D47" s="8" t="s">
        <v>15</v>
      </c>
      <c r="E47" s="74" t="s">
        <v>449</v>
      </c>
      <c r="F47" s="79" t="s">
        <v>135</v>
      </c>
      <c r="G47" s="80"/>
      <c r="H47" s="80" t="s">
        <v>12</v>
      </c>
      <c r="I47" s="140">
        <v>1474.84</v>
      </c>
      <c r="J47" s="9"/>
      <c r="K47" s="142">
        <f t="shared" si="0"/>
        <v>0</v>
      </c>
      <c r="L47" s="81">
        <v>0</v>
      </c>
      <c r="M47" s="142">
        <f t="shared" si="2"/>
        <v>0</v>
      </c>
      <c r="N47" s="142">
        <f t="shared" si="3"/>
        <v>0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s="29" customFormat="1" ht="23.25" customHeight="1" x14ac:dyDescent="0.25">
      <c r="A48" s="3" t="s">
        <v>171</v>
      </c>
      <c r="B48" s="220"/>
      <c r="C48" s="78" t="s">
        <v>476</v>
      </c>
      <c r="D48" s="8" t="s">
        <v>15</v>
      </c>
      <c r="E48" s="74" t="s">
        <v>449</v>
      </c>
      <c r="F48" s="79" t="s">
        <v>136</v>
      </c>
      <c r="G48" s="80"/>
      <c r="H48" s="80" t="s">
        <v>12</v>
      </c>
      <c r="I48" s="140">
        <v>2326.7399999999998</v>
      </c>
      <c r="J48" s="9"/>
      <c r="K48" s="142">
        <f t="shared" si="0"/>
        <v>0</v>
      </c>
      <c r="L48" s="81">
        <v>0</v>
      </c>
      <c r="M48" s="142">
        <f t="shared" si="2"/>
        <v>0</v>
      </c>
      <c r="N48" s="142">
        <f t="shared" si="3"/>
        <v>0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s="29" customFormat="1" ht="32.25" customHeight="1" x14ac:dyDescent="0.25">
      <c r="A49" s="3"/>
      <c r="B49" s="220"/>
      <c r="C49" s="174" t="s">
        <v>477</v>
      </c>
      <c r="D49" s="8" t="s">
        <v>15</v>
      </c>
      <c r="E49" s="74" t="s">
        <v>449</v>
      </c>
      <c r="F49" s="79" t="s">
        <v>172</v>
      </c>
      <c r="G49" s="80"/>
      <c r="H49" s="80" t="s">
        <v>12</v>
      </c>
      <c r="I49" s="140">
        <v>749.01</v>
      </c>
      <c r="J49" s="9"/>
      <c r="K49" s="142">
        <f t="shared" si="0"/>
        <v>0</v>
      </c>
      <c r="L49" s="81">
        <v>0</v>
      </c>
      <c r="M49" s="142">
        <f t="shared" si="2"/>
        <v>0</v>
      </c>
      <c r="N49" s="142">
        <f t="shared" si="3"/>
        <v>0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s="29" customFormat="1" ht="23.25" customHeight="1" x14ac:dyDescent="0.25">
      <c r="A50" s="3"/>
      <c r="B50" s="220"/>
      <c r="C50" s="78" t="s">
        <v>173</v>
      </c>
      <c r="D50" s="8" t="s">
        <v>15</v>
      </c>
      <c r="E50" s="74" t="s">
        <v>449</v>
      </c>
      <c r="F50" s="79" t="s">
        <v>174</v>
      </c>
      <c r="G50" s="80"/>
      <c r="H50" s="80" t="s">
        <v>137</v>
      </c>
      <c r="I50" s="140">
        <v>50.69</v>
      </c>
      <c r="J50" s="9"/>
      <c r="K50" s="142">
        <f t="shared" si="0"/>
        <v>0</v>
      </c>
      <c r="L50" s="81">
        <v>0</v>
      </c>
      <c r="M50" s="142">
        <f t="shared" si="2"/>
        <v>0</v>
      </c>
      <c r="N50" s="142">
        <f t="shared" si="3"/>
        <v>0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s="29" customFormat="1" ht="23.25" customHeight="1" x14ac:dyDescent="0.25">
      <c r="A51" s="3" t="s">
        <v>170</v>
      </c>
      <c r="B51" s="217" t="s">
        <v>138</v>
      </c>
      <c r="C51" s="78" t="s">
        <v>175</v>
      </c>
      <c r="D51" s="8" t="s">
        <v>15</v>
      </c>
      <c r="E51" s="74" t="s">
        <v>449</v>
      </c>
      <c r="F51" s="79" t="s">
        <v>176</v>
      </c>
      <c r="G51" s="80"/>
      <c r="H51" s="80" t="s">
        <v>12</v>
      </c>
      <c r="I51" s="140">
        <v>1474.84</v>
      </c>
      <c r="J51" s="9"/>
      <c r="K51" s="142">
        <f t="shared" si="0"/>
        <v>0</v>
      </c>
      <c r="L51" s="81">
        <v>0</v>
      </c>
      <c r="M51" s="142">
        <f t="shared" si="2"/>
        <v>0</v>
      </c>
      <c r="N51" s="142">
        <f t="shared" si="3"/>
        <v>0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spans="1:49" s="29" customFormat="1" ht="23.25" customHeight="1" x14ac:dyDescent="0.25">
      <c r="A52" s="3" t="s">
        <v>171</v>
      </c>
      <c r="B52" s="218"/>
      <c r="C52" s="78" t="s">
        <v>177</v>
      </c>
      <c r="D52" s="8" t="s">
        <v>15</v>
      </c>
      <c r="E52" s="74" t="s">
        <v>449</v>
      </c>
      <c r="F52" s="79" t="s">
        <v>178</v>
      </c>
      <c r="G52" s="80"/>
      <c r="H52" s="80" t="s">
        <v>12</v>
      </c>
      <c r="I52" s="140">
        <v>2326.7399999999998</v>
      </c>
      <c r="J52" s="9"/>
      <c r="K52" s="142">
        <f t="shared" si="0"/>
        <v>0</v>
      </c>
      <c r="L52" s="81">
        <v>0</v>
      </c>
      <c r="M52" s="142">
        <f t="shared" si="2"/>
        <v>0</v>
      </c>
      <c r="N52" s="142">
        <f t="shared" si="3"/>
        <v>0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spans="1:49" s="29" customFormat="1" ht="23.25" customHeight="1" x14ac:dyDescent="0.25">
      <c r="A53" s="3"/>
      <c r="B53" s="218"/>
      <c r="C53" s="82" t="s">
        <v>179</v>
      </c>
      <c r="D53" s="8" t="s">
        <v>15</v>
      </c>
      <c r="E53" s="74" t="s">
        <v>449</v>
      </c>
      <c r="F53" s="79" t="s">
        <v>180</v>
      </c>
      <c r="G53" s="80"/>
      <c r="H53" s="80" t="s">
        <v>12</v>
      </c>
      <c r="I53" s="140">
        <v>749.01</v>
      </c>
      <c r="J53" s="9"/>
      <c r="K53" s="142">
        <f t="shared" si="0"/>
        <v>0</v>
      </c>
      <c r="L53" s="81">
        <v>0</v>
      </c>
      <c r="M53" s="142">
        <f t="shared" si="2"/>
        <v>0</v>
      </c>
      <c r="N53" s="142">
        <f t="shared" si="3"/>
        <v>0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spans="1:49" s="29" customFormat="1" ht="23.25" customHeight="1" x14ac:dyDescent="0.25">
      <c r="A54" s="3"/>
      <c r="B54" s="218"/>
      <c r="C54" s="82" t="s">
        <v>181</v>
      </c>
      <c r="D54" s="8" t="s">
        <v>15</v>
      </c>
      <c r="E54" s="74" t="s">
        <v>449</v>
      </c>
      <c r="F54" s="79" t="s">
        <v>182</v>
      </c>
      <c r="G54" s="80"/>
      <c r="H54" s="80" t="s">
        <v>137</v>
      </c>
      <c r="I54" s="140">
        <v>416.35</v>
      </c>
      <c r="J54" s="9"/>
      <c r="K54" s="142">
        <f t="shared" si="0"/>
        <v>0</v>
      </c>
      <c r="L54" s="81">
        <v>0</v>
      </c>
      <c r="M54" s="142">
        <f t="shared" si="2"/>
        <v>0</v>
      </c>
      <c r="N54" s="142">
        <f t="shared" si="3"/>
        <v>0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spans="1:49" s="29" customFormat="1" ht="23.25" customHeight="1" x14ac:dyDescent="0.25">
      <c r="A55" s="3" t="s">
        <v>183</v>
      </c>
      <c r="B55" s="218"/>
      <c r="C55" s="78" t="s">
        <v>184</v>
      </c>
      <c r="D55" s="8" t="s">
        <v>15</v>
      </c>
      <c r="E55" s="74" t="s">
        <v>449</v>
      </c>
      <c r="F55" s="79" t="s">
        <v>139</v>
      </c>
      <c r="G55" s="80"/>
      <c r="H55" s="80" t="s">
        <v>12</v>
      </c>
      <c r="I55" s="140">
        <v>2901.82</v>
      </c>
      <c r="J55" s="9"/>
      <c r="K55" s="142">
        <f t="shared" si="0"/>
        <v>0</v>
      </c>
      <c r="L55" s="81">
        <v>0</v>
      </c>
      <c r="M55" s="142">
        <f t="shared" si="2"/>
        <v>0</v>
      </c>
      <c r="N55" s="142">
        <f t="shared" si="3"/>
        <v>0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spans="1:49" s="29" customFormat="1" ht="23.25" customHeight="1" x14ac:dyDescent="0.25">
      <c r="A56" s="3" t="s">
        <v>185</v>
      </c>
      <c r="B56" s="218"/>
      <c r="C56" s="78" t="s">
        <v>186</v>
      </c>
      <c r="D56" s="8" t="s">
        <v>15</v>
      </c>
      <c r="E56" s="74" t="s">
        <v>449</v>
      </c>
      <c r="F56" s="79" t="s">
        <v>140</v>
      </c>
      <c r="G56" s="80"/>
      <c r="H56" s="80" t="s">
        <v>12</v>
      </c>
      <c r="I56" s="140">
        <v>3713.42</v>
      </c>
      <c r="J56" s="9"/>
      <c r="K56" s="142">
        <f t="shared" si="0"/>
        <v>0</v>
      </c>
      <c r="L56" s="81">
        <v>0</v>
      </c>
      <c r="M56" s="142">
        <f t="shared" si="2"/>
        <v>0</v>
      </c>
      <c r="N56" s="142">
        <f t="shared" si="3"/>
        <v>0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spans="1:49" s="29" customFormat="1" ht="23.25" customHeight="1" x14ac:dyDescent="0.25">
      <c r="A57" s="3"/>
      <c r="B57" s="218"/>
      <c r="C57" s="78" t="s">
        <v>350</v>
      </c>
      <c r="D57" s="8" t="s">
        <v>15</v>
      </c>
      <c r="E57" s="74" t="s">
        <v>449</v>
      </c>
      <c r="F57" s="79" t="s">
        <v>357</v>
      </c>
      <c r="G57" s="80"/>
      <c r="H57" s="80" t="s">
        <v>12</v>
      </c>
      <c r="I57" s="140">
        <v>1254.72</v>
      </c>
      <c r="J57" s="9"/>
      <c r="K57" s="142">
        <f t="shared" si="0"/>
        <v>0</v>
      </c>
      <c r="L57" s="81">
        <v>0</v>
      </c>
      <c r="M57" s="142">
        <f t="shared" si="2"/>
        <v>0</v>
      </c>
      <c r="N57" s="142">
        <f t="shared" si="3"/>
        <v>0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spans="1:49" s="29" customFormat="1" ht="23.25" customHeight="1" x14ac:dyDescent="0.25">
      <c r="A58" s="3" t="s">
        <v>183</v>
      </c>
      <c r="B58" s="218"/>
      <c r="C58" s="78" t="s">
        <v>187</v>
      </c>
      <c r="D58" s="8" t="s">
        <v>9</v>
      </c>
      <c r="E58" s="74" t="s">
        <v>449</v>
      </c>
      <c r="F58" s="79" t="s">
        <v>141</v>
      </c>
      <c r="G58" s="80"/>
      <c r="H58" s="80" t="s">
        <v>12</v>
      </c>
      <c r="I58" s="140">
        <v>2901.82</v>
      </c>
      <c r="J58" s="9"/>
      <c r="K58" s="142">
        <f t="shared" si="0"/>
        <v>0</v>
      </c>
      <c r="L58" s="81">
        <v>0</v>
      </c>
      <c r="M58" s="142">
        <f t="shared" si="2"/>
        <v>0</v>
      </c>
      <c r="N58" s="142">
        <f t="shared" si="3"/>
        <v>0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spans="1:49" s="29" customFormat="1" ht="23.25" customHeight="1" x14ac:dyDescent="0.25">
      <c r="A59" s="3" t="s">
        <v>185</v>
      </c>
      <c r="B59" s="218"/>
      <c r="C59" s="78" t="s">
        <v>188</v>
      </c>
      <c r="D59" s="8" t="s">
        <v>9</v>
      </c>
      <c r="E59" s="74" t="s">
        <v>449</v>
      </c>
      <c r="F59" s="79" t="s">
        <v>142</v>
      </c>
      <c r="G59" s="80"/>
      <c r="H59" s="80" t="s">
        <v>12</v>
      </c>
      <c r="I59" s="140">
        <v>3713.42</v>
      </c>
      <c r="J59" s="9"/>
      <c r="K59" s="142">
        <f t="shared" si="0"/>
        <v>0</v>
      </c>
      <c r="L59" s="81">
        <v>0</v>
      </c>
      <c r="M59" s="142">
        <f t="shared" si="2"/>
        <v>0</v>
      </c>
      <c r="N59" s="142">
        <f t="shared" si="3"/>
        <v>0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s="29" customFormat="1" ht="23.25" customHeight="1" x14ac:dyDescent="0.25">
      <c r="A60" s="3"/>
      <c r="B60" s="218"/>
      <c r="C60" s="78" t="s">
        <v>351</v>
      </c>
      <c r="D60" s="8" t="s">
        <v>9</v>
      </c>
      <c r="E60" s="74" t="s">
        <v>449</v>
      </c>
      <c r="F60" s="79" t="s">
        <v>354</v>
      </c>
      <c r="G60" s="80"/>
      <c r="H60" s="80" t="s">
        <v>12</v>
      </c>
      <c r="I60" s="140">
        <v>2586.81</v>
      </c>
      <c r="J60" s="9"/>
      <c r="K60" s="142">
        <f t="shared" si="0"/>
        <v>0</v>
      </c>
      <c r="L60" s="81">
        <v>0</v>
      </c>
      <c r="M60" s="142">
        <f t="shared" si="2"/>
        <v>0</v>
      </c>
      <c r="N60" s="142">
        <f t="shared" si="3"/>
        <v>0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s="29" customFormat="1" ht="23.25" customHeight="1" x14ac:dyDescent="0.25">
      <c r="A61" s="3" t="s">
        <v>189</v>
      </c>
      <c r="B61" s="218"/>
      <c r="C61" s="78" t="s">
        <v>190</v>
      </c>
      <c r="D61" s="8" t="s">
        <v>9</v>
      </c>
      <c r="E61" s="74" t="s">
        <v>449</v>
      </c>
      <c r="F61" s="79" t="s">
        <v>143</v>
      </c>
      <c r="G61" s="80"/>
      <c r="H61" s="80" t="s">
        <v>12</v>
      </c>
      <c r="I61" s="140">
        <v>3147.61</v>
      </c>
      <c r="J61" s="9"/>
      <c r="K61" s="142">
        <f t="shared" si="0"/>
        <v>0</v>
      </c>
      <c r="L61" s="81">
        <v>0</v>
      </c>
      <c r="M61" s="142">
        <f t="shared" si="2"/>
        <v>0</v>
      </c>
      <c r="N61" s="142">
        <f t="shared" si="3"/>
        <v>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:49" s="29" customFormat="1" ht="23.25" customHeight="1" x14ac:dyDescent="0.25">
      <c r="A62" s="3" t="s">
        <v>191</v>
      </c>
      <c r="B62" s="218"/>
      <c r="C62" s="78" t="s">
        <v>192</v>
      </c>
      <c r="D62" s="8" t="s">
        <v>9</v>
      </c>
      <c r="E62" s="74" t="s">
        <v>449</v>
      </c>
      <c r="F62" s="79" t="s">
        <v>144</v>
      </c>
      <c r="G62" s="80"/>
      <c r="H62" s="80" t="s">
        <v>12</v>
      </c>
      <c r="I62" s="140">
        <v>4027.28</v>
      </c>
      <c r="J62" s="9"/>
      <c r="K62" s="142">
        <f t="shared" si="0"/>
        <v>0</v>
      </c>
      <c r="L62" s="81">
        <v>0</v>
      </c>
      <c r="M62" s="142">
        <f t="shared" si="2"/>
        <v>0</v>
      </c>
      <c r="N62" s="142">
        <f t="shared" si="3"/>
        <v>0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s="29" customFormat="1" ht="23.25" customHeight="1" x14ac:dyDescent="0.25">
      <c r="A63" s="3"/>
      <c r="B63" s="218"/>
      <c r="C63" s="78" t="s">
        <v>352</v>
      </c>
      <c r="D63" s="8" t="s">
        <v>9</v>
      </c>
      <c r="E63" s="74" t="s">
        <v>449</v>
      </c>
      <c r="F63" s="79" t="s">
        <v>355</v>
      </c>
      <c r="G63" s="80"/>
      <c r="H63" s="80" t="s">
        <v>12</v>
      </c>
      <c r="I63" s="140">
        <v>2610.23</v>
      </c>
      <c r="J63" s="9"/>
      <c r="K63" s="142">
        <f t="shared" si="0"/>
        <v>0</v>
      </c>
      <c r="L63" s="81">
        <v>0</v>
      </c>
      <c r="M63" s="142">
        <f t="shared" si="2"/>
        <v>0</v>
      </c>
      <c r="N63" s="142">
        <f t="shared" si="3"/>
        <v>0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 s="29" customFormat="1" ht="23.25" customHeight="1" x14ac:dyDescent="0.25">
      <c r="A64" s="3" t="s">
        <v>189</v>
      </c>
      <c r="B64" s="218"/>
      <c r="C64" s="78" t="s">
        <v>193</v>
      </c>
      <c r="D64" s="8" t="s">
        <v>9</v>
      </c>
      <c r="E64" s="74" t="s">
        <v>449</v>
      </c>
      <c r="F64" s="79" t="s">
        <v>145</v>
      </c>
      <c r="G64" s="80"/>
      <c r="H64" s="80" t="s">
        <v>12</v>
      </c>
      <c r="I64" s="140">
        <v>3682.49</v>
      </c>
      <c r="J64" s="9"/>
      <c r="K64" s="142">
        <f t="shared" si="0"/>
        <v>0</v>
      </c>
      <c r="L64" s="81">
        <v>0</v>
      </c>
      <c r="M64" s="142">
        <f t="shared" si="2"/>
        <v>0</v>
      </c>
      <c r="N64" s="142">
        <f t="shared" si="3"/>
        <v>0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:49" s="29" customFormat="1" ht="23.25" customHeight="1" x14ac:dyDescent="0.25">
      <c r="A65" s="3" t="s">
        <v>191</v>
      </c>
      <c r="B65" s="218"/>
      <c r="C65" s="78" t="s">
        <v>194</v>
      </c>
      <c r="D65" s="8" t="s">
        <v>9</v>
      </c>
      <c r="E65" s="74" t="s">
        <v>449</v>
      </c>
      <c r="F65" s="79" t="s">
        <v>146</v>
      </c>
      <c r="G65" s="80"/>
      <c r="H65" s="80" t="s">
        <v>12</v>
      </c>
      <c r="I65" s="140">
        <v>4048.06</v>
      </c>
      <c r="J65" s="9"/>
      <c r="K65" s="142">
        <f t="shared" si="0"/>
        <v>0</v>
      </c>
      <c r="L65" s="81">
        <v>0</v>
      </c>
      <c r="M65" s="142">
        <f t="shared" si="2"/>
        <v>0</v>
      </c>
      <c r="N65" s="142">
        <f t="shared" si="3"/>
        <v>0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:49" s="29" customFormat="1" ht="23.25" customHeight="1" x14ac:dyDescent="0.25">
      <c r="A66" s="3"/>
      <c r="B66" s="219"/>
      <c r="C66" s="78" t="s">
        <v>353</v>
      </c>
      <c r="D66" s="8" t="s">
        <v>9</v>
      </c>
      <c r="E66" s="74" t="s">
        <v>449</v>
      </c>
      <c r="F66" s="79" t="s">
        <v>356</v>
      </c>
      <c r="G66" s="85"/>
      <c r="H66" s="80" t="s">
        <v>12</v>
      </c>
      <c r="I66" s="140">
        <v>2629.01</v>
      </c>
      <c r="J66" s="9"/>
      <c r="K66" s="142">
        <f t="shared" si="0"/>
        <v>0</v>
      </c>
      <c r="L66" s="81">
        <v>0</v>
      </c>
      <c r="M66" s="142">
        <f t="shared" si="2"/>
        <v>0</v>
      </c>
      <c r="N66" s="142">
        <f t="shared" si="3"/>
        <v>0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:49" s="29" customFormat="1" ht="31.5" customHeight="1" x14ac:dyDescent="0.25">
      <c r="A67" s="3"/>
      <c r="B67" s="217" t="s">
        <v>349</v>
      </c>
      <c r="C67" s="78" t="s">
        <v>346</v>
      </c>
      <c r="D67" s="131" t="s">
        <v>15</v>
      </c>
      <c r="E67" s="74" t="s">
        <v>588</v>
      </c>
      <c r="F67" s="84" t="s">
        <v>348</v>
      </c>
      <c r="G67" s="85"/>
      <c r="H67" s="80" t="s">
        <v>12</v>
      </c>
      <c r="I67" s="140">
        <v>1053.6500000000001</v>
      </c>
      <c r="J67" s="9"/>
      <c r="K67" s="142">
        <f t="shared" si="0"/>
        <v>0</v>
      </c>
      <c r="L67" s="81">
        <v>0</v>
      </c>
      <c r="M67" s="142">
        <f t="shared" si="2"/>
        <v>0</v>
      </c>
      <c r="N67" s="142">
        <f t="shared" si="3"/>
        <v>0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</row>
    <row r="68" spans="1:49" s="29" customFormat="1" ht="31.5" customHeight="1" x14ac:dyDescent="0.25">
      <c r="A68" s="3"/>
      <c r="B68" s="219"/>
      <c r="C68" s="78" t="s">
        <v>347</v>
      </c>
      <c r="D68" s="131" t="s">
        <v>15</v>
      </c>
      <c r="E68" s="74" t="s">
        <v>588</v>
      </c>
      <c r="F68" s="84" t="s">
        <v>362</v>
      </c>
      <c r="G68" s="85"/>
      <c r="H68" s="80" t="s">
        <v>12</v>
      </c>
      <c r="I68" s="140">
        <v>1773.9</v>
      </c>
      <c r="J68" s="9"/>
      <c r="K68" s="142">
        <f t="shared" si="0"/>
        <v>0</v>
      </c>
      <c r="L68" s="81">
        <v>0</v>
      </c>
      <c r="M68" s="142">
        <f t="shared" si="2"/>
        <v>0</v>
      </c>
      <c r="N68" s="142">
        <f t="shared" si="3"/>
        <v>0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:49" s="29" customFormat="1" ht="23.25" customHeight="1" x14ac:dyDescent="0.25">
      <c r="A69" s="3" t="s">
        <v>195</v>
      </c>
      <c r="B69" s="217" t="s">
        <v>196</v>
      </c>
      <c r="C69" s="78" t="s">
        <v>197</v>
      </c>
      <c r="D69" s="83" t="s">
        <v>15</v>
      </c>
      <c r="E69" s="74" t="s">
        <v>589</v>
      </c>
      <c r="F69" s="84" t="s">
        <v>198</v>
      </c>
      <c r="G69" s="85"/>
      <c r="H69" s="85" t="s">
        <v>12</v>
      </c>
      <c r="I69" s="140">
        <v>73.349999999999994</v>
      </c>
      <c r="J69" s="9"/>
      <c r="K69" s="142">
        <f t="shared" si="0"/>
        <v>0</v>
      </c>
      <c r="L69" s="81">
        <v>0</v>
      </c>
      <c r="M69" s="142">
        <f t="shared" si="2"/>
        <v>0</v>
      </c>
      <c r="N69" s="142">
        <f t="shared" si="3"/>
        <v>0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spans="1:49" s="29" customFormat="1" ht="23.25" customHeight="1" x14ac:dyDescent="0.25">
      <c r="A70" s="3" t="s">
        <v>199</v>
      </c>
      <c r="B70" s="218"/>
      <c r="C70" s="78" t="s">
        <v>200</v>
      </c>
      <c r="D70" s="132" t="s">
        <v>15</v>
      </c>
      <c r="E70" s="74" t="s">
        <v>589</v>
      </c>
      <c r="F70" s="84" t="s">
        <v>201</v>
      </c>
      <c r="G70" s="85"/>
      <c r="H70" s="85" t="s">
        <v>12</v>
      </c>
      <c r="I70" s="140">
        <v>136.34</v>
      </c>
      <c r="J70" s="9"/>
      <c r="K70" s="142">
        <f t="shared" si="0"/>
        <v>0</v>
      </c>
      <c r="L70" s="81">
        <v>0</v>
      </c>
      <c r="M70" s="142">
        <f t="shared" si="2"/>
        <v>0</v>
      </c>
      <c r="N70" s="142">
        <f t="shared" si="3"/>
        <v>0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49" s="29" customFormat="1" ht="23.25" customHeight="1" x14ac:dyDescent="0.25">
      <c r="A71" s="3" t="s">
        <v>202</v>
      </c>
      <c r="B71" s="218"/>
      <c r="C71" s="78" t="s">
        <v>203</v>
      </c>
      <c r="D71" s="83" t="s">
        <v>15</v>
      </c>
      <c r="E71" s="74" t="s">
        <v>589</v>
      </c>
      <c r="F71" s="84" t="s">
        <v>204</v>
      </c>
      <c r="G71" s="85"/>
      <c r="H71" s="85" t="s">
        <v>12</v>
      </c>
      <c r="I71" s="140">
        <v>188.48</v>
      </c>
      <c r="J71" s="9"/>
      <c r="K71" s="142">
        <f t="shared" si="0"/>
        <v>0</v>
      </c>
      <c r="L71" s="81">
        <v>0</v>
      </c>
      <c r="M71" s="142">
        <f t="shared" si="2"/>
        <v>0</v>
      </c>
      <c r="N71" s="142">
        <f t="shared" si="3"/>
        <v>0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49" s="29" customFormat="1" ht="23.25" customHeight="1" x14ac:dyDescent="0.25">
      <c r="A72" s="3" t="s">
        <v>205</v>
      </c>
      <c r="B72" s="218"/>
      <c r="C72" s="78" t="s">
        <v>206</v>
      </c>
      <c r="D72" s="83" t="s">
        <v>15</v>
      </c>
      <c r="E72" s="74" t="s">
        <v>589</v>
      </c>
      <c r="F72" s="84" t="s">
        <v>207</v>
      </c>
      <c r="G72" s="85"/>
      <c r="H72" s="85" t="s">
        <v>12</v>
      </c>
      <c r="I72" s="140">
        <v>231.93</v>
      </c>
      <c r="J72" s="9"/>
      <c r="K72" s="142">
        <f t="shared" si="0"/>
        <v>0</v>
      </c>
      <c r="L72" s="81">
        <v>0</v>
      </c>
      <c r="M72" s="142">
        <f t="shared" si="2"/>
        <v>0</v>
      </c>
      <c r="N72" s="142">
        <f t="shared" si="3"/>
        <v>0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spans="1:49" s="29" customFormat="1" ht="23.25" customHeight="1" x14ac:dyDescent="0.25">
      <c r="A73" s="3" t="s">
        <v>208</v>
      </c>
      <c r="B73" s="218"/>
      <c r="C73" s="78" t="s">
        <v>209</v>
      </c>
      <c r="D73" s="83" t="s">
        <v>15</v>
      </c>
      <c r="E73" s="74" t="s">
        <v>589</v>
      </c>
      <c r="F73" s="84" t="s">
        <v>210</v>
      </c>
      <c r="G73" s="85"/>
      <c r="H73" s="85" t="s">
        <v>12</v>
      </c>
      <c r="I73" s="140">
        <v>253.65</v>
      </c>
      <c r="J73" s="9"/>
      <c r="K73" s="142">
        <f t="shared" si="0"/>
        <v>0</v>
      </c>
      <c r="L73" s="81">
        <v>0</v>
      </c>
      <c r="M73" s="142">
        <f t="shared" si="2"/>
        <v>0</v>
      </c>
      <c r="N73" s="142">
        <f t="shared" si="3"/>
        <v>0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spans="1:49" s="29" customFormat="1" ht="23.25" customHeight="1" x14ac:dyDescent="0.25">
      <c r="A74" s="3" t="s">
        <v>211</v>
      </c>
      <c r="B74" s="218"/>
      <c r="C74" s="78" t="s">
        <v>212</v>
      </c>
      <c r="D74" s="83" t="s">
        <v>15</v>
      </c>
      <c r="E74" s="74" t="s">
        <v>589</v>
      </c>
      <c r="F74" s="84" t="s">
        <v>213</v>
      </c>
      <c r="G74" s="85"/>
      <c r="H74" s="85" t="s">
        <v>12</v>
      </c>
      <c r="I74" s="140">
        <v>362.28</v>
      </c>
      <c r="J74" s="9"/>
      <c r="K74" s="142">
        <f t="shared" si="0"/>
        <v>0</v>
      </c>
      <c r="L74" s="81">
        <v>0</v>
      </c>
      <c r="M74" s="142">
        <f t="shared" si="2"/>
        <v>0</v>
      </c>
      <c r="N74" s="142">
        <f t="shared" si="3"/>
        <v>0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</row>
    <row r="75" spans="1:49" s="29" customFormat="1" ht="23.25" customHeight="1" x14ac:dyDescent="0.25">
      <c r="A75" s="3" t="s">
        <v>214</v>
      </c>
      <c r="B75" s="218"/>
      <c r="C75" s="78" t="s">
        <v>215</v>
      </c>
      <c r="D75" s="83" t="s">
        <v>15</v>
      </c>
      <c r="E75" s="74" t="s">
        <v>589</v>
      </c>
      <c r="F75" s="84" t="s">
        <v>216</v>
      </c>
      <c r="G75" s="85"/>
      <c r="H75" s="85" t="s">
        <v>12</v>
      </c>
      <c r="I75" s="140">
        <v>579.53</v>
      </c>
      <c r="J75" s="9"/>
      <c r="K75" s="142">
        <f t="shared" si="0"/>
        <v>0</v>
      </c>
      <c r="L75" s="81">
        <v>0</v>
      </c>
      <c r="M75" s="142">
        <f t="shared" si="2"/>
        <v>0</v>
      </c>
      <c r="N75" s="142">
        <f t="shared" si="3"/>
        <v>0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:49" s="29" customFormat="1" ht="23.25" customHeight="1" x14ac:dyDescent="0.25">
      <c r="A76" s="3"/>
      <c r="B76" s="218"/>
      <c r="C76" s="78" t="s">
        <v>217</v>
      </c>
      <c r="D76" s="83" t="s">
        <v>15</v>
      </c>
      <c r="E76" s="74" t="s">
        <v>589</v>
      </c>
      <c r="F76" s="84" t="s">
        <v>218</v>
      </c>
      <c r="G76" s="85"/>
      <c r="H76" s="85" t="s">
        <v>12</v>
      </c>
      <c r="I76" s="140">
        <v>861.11</v>
      </c>
      <c r="J76" s="9"/>
      <c r="K76" s="142">
        <f t="shared" si="0"/>
        <v>0</v>
      </c>
      <c r="L76" s="81">
        <v>0</v>
      </c>
      <c r="M76" s="142">
        <f t="shared" ref="M76:M139" si="11">SUM(K76*L76)</f>
        <v>0</v>
      </c>
      <c r="N76" s="142">
        <f t="shared" ref="N76:N139" si="12">SUM(K76+M76)</f>
        <v>0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spans="1:49" s="29" customFormat="1" ht="23.25" customHeight="1" x14ac:dyDescent="0.25">
      <c r="A77" s="3"/>
      <c r="B77" s="218"/>
      <c r="C77" s="78" t="s">
        <v>219</v>
      </c>
      <c r="D77" s="83" t="s">
        <v>15</v>
      </c>
      <c r="E77" s="74" t="s">
        <v>589</v>
      </c>
      <c r="F77" s="84" t="s">
        <v>220</v>
      </c>
      <c r="G77" s="85"/>
      <c r="H77" s="85" t="s">
        <v>12</v>
      </c>
      <c r="I77" s="140">
        <v>982.29</v>
      </c>
      <c r="J77" s="9"/>
      <c r="K77" s="142">
        <f t="shared" si="0"/>
        <v>0</v>
      </c>
      <c r="L77" s="81">
        <v>0</v>
      </c>
      <c r="M77" s="142">
        <f t="shared" si="11"/>
        <v>0</v>
      </c>
      <c r="N77" s="142">
        <f t="shared" si="12"/>
        <v>0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spans="1:49" s="29" customFormat="1" ht="23.25" customHeight="1" x14ac:dyDescent="0.25">
      <c r="A78" s="3"/>
      <c r="B78" s="218"/>
      <c r="C78" s="78" t="s">
        <v>221</v>
      </c>
      <c r="D78" s="83" t="s">
        <v>15</v>
      </c>
      <c r="E78" s="74" t="s">
        <v>589</v>
      </c>
      <c r="F78" s="84" t="s">
        <v>222</v>
      </c>
      <c r="G78" s="85"/>
      <c r="H78" s="85" t="s">
        <v>12</v>
      </c>
      <c r="I78" s="140">
        <v>1370.93</v>
      </c>
      <c r="J78" s="9"/>
      <c r="K78" s="142">
        <f t="shared" si="0"/>
        <v>0</v>
      </c>
      <c r="L78" s="81">
        <v>0</v>
      </c>
      <c r="M78" s="142">
        <f t="shared" si="11"/>
        <v>0</v>
      </c>
      <c r="N78" s="142">
        <f t="shared" si="12"/>
        <v>0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spans="1:49" s="29" customFormat="1" ht="23.25" customHeight="1" x14ac:dyDescent="0.25">
      <c r="A79" s="3"/>
      <c r="B79" s="218"/>
      <c r="C79" s="78" t="s">
        <v>223</v>
      </c>
      <c r="D79" s="83" t="s">
        <v>15</v>
      </c>
      <c r="E79" s="74" t="s">
        <v>589</v>
      </c>
      <c r="F79" s="84" t="s">
        <v>224</v>
      </c>
      <c r="G79" s="85"/>
      <c r="H79" s="85" t="s">
        <v>12</v>
      </c>
      <c r="I79" s="140">
        <v>2401.48</v>
      </c>
      <c r="J79" s="9"/>
      <c r="K79" s="142">
        <f t="shared" si="0"/>
        <v>0</v>
      </c>
      <c r="L79" s="81">
        <v>0</v>
      </c>
      <c r="M79" s="142">
        <f t="shared" si="11"/>
        <v>0</v>
      </c>
      <c r="N79" s="142">
        <f t="shared" si="12"/>
        <v>0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</row>
    <row r="80" spans="1:49" s="29" customFormat="1" ht="23.25" customHeight="1" x14ac:dyDescent="0.25">
      <c r="A80" s="3"/>
      <c r="B80" s="218"/>
      <c r="C80" s="78" t="s">
        <v>225</v>
      </c>
      <c r="D80" s="83" t="s">
        <v>15</v>
      </c>
      <c r="E80" s="74" t="s">
        <v>589</v>
      </c>
      <c r="F80" s="84" t="s">
        <v>226</v>
      </c>
      <c r="G80" s="85"/>
      <c r="H80" s="85" t="s">
        <v>12</v>
      </c>
      <c r="I80" s="140">
        <v>139.74</v>
      </c>
      <c r="J80" s="9"/>
      <c r="K80" s="142">
        <f t="shared" si="0"/>
        <v>0</v>
      </c>
      <c r="L80" s="81">
        <v>0</v>
      </c>
      <c r="M80" s="142">
        <f t="shared" si="11"/>
        <v>0</v>
      </c>
      <c r="N80" s="142">
        <f t="shared" si="12"/>
        <v>0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spans="1:49" s="29" customFormat="1" ht="23.25" customHeight="1" x14ac:dyDescent="0.25">
      <c r="A81" s="3"/>
      <c r="B81" s="218"/>
      <c r="C81" s="78" t="s">
        <v>227</v>
      </c>
      <c r="D81" s="83" t="s">
        <v>15</v>
      </c>
      <c r="E81" s="74" t="s">
        <v>589</v>
      </c>
      <c r="F81" s="84" t="s">
        <v>228</v>
      </c>
      <c r="G81" s="85"/>
      <c r="H81" s="85" t="s">
        <v>12</v>
      </c>
      <c r="I81" s="140">
        <v>224.89</v>
      </c>
      <c r="J81" s="9"/>
      <c r="K81" s="142">
        <f t="shared" si="0"/>
        <v>0</v>
      </c>
      <c r="L81" s="81">
        <v>0</v>
      </c>
      <c r="M81" s="142">
        <f t="shared" si="11"/>
        <v>0</v>
      </c>
      <c r="N81" s="142">
        <f t="shared" si="12"/>
        <v>0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:49" s="29" customFormat="1" ht="23.25" customHeight="1" x14ac:dyDescent="0.25">
      <c r="A82" s="3"/>
      <c r="B82" s="218"/>
      <c r="C82" s="82" t="s">
        <v>229</v>
      </c>
      <c r="D82" s="83" t="s">
        <v>15</v>
      </c>
      <c r="E82" s="74" t="s">
        <v>589</v>
      </c>
      <c r="F82" s="84" t="s">
        <v>230</v>
      </c>
      <c r="G82" s="85"/>
      <c r="H82" s="85" t="s">
        <v>12</v>
      </c>
      <c r="I82" s="140">
        <v>291.48</v>
      </c>
      <c r="J82" s="9"/>
      <c r="K82" s="142">
        <f t="shared" si="0"/>
        <v>0</v>
      </c>
      <c r="L82" s="81">
        <v>0</v>
      </c>
      <c r="M82" s="142">
        <f t="shared" si="11"/>
        <v>0</v>
      </c>
      <c r="N82" s="142">
        <f t="shared" si="12"/>
        <v>0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49" s="29" customFormat="1" ht="23.25" customHeight="1" x14ac:dyDescent="0.25">
      <c r="A83" s="3"/>
      <c r="B83" s="219"/>
      <c r="C83" s="82" t="s">
        <v>231</v>
      </c>
      <c r="D83" s="83" t="s">
        <v>15</v>
      </c>
      <c r="E83" s="74" t="s">
        <v>589</v>
      </c>
      <c r="F83" s="84" t="s">
        <v>232</v>
      </c>
      <c r="G83" s="85"/>
      <c r="H83" s="85" t="s">
        <v>12</v>
      </c>
      <c r="I83" s="140">
        <v>315.5</v>
      </c>
      <c r="J83" s="9"/>
      <c r="K83" s="142">
        <f t="shared" si="0"/>
        <v>0</v>
      </c>
      <c r="L83" s="81">
        <v>0</v>
      </c>
      <c r="M83" s="142">
        <f t="shared" si="11"/>
        <v>0</v>
      </c>
      <c r="N83" s="142">
        <f t="shared" si="12"/>
        <v>0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s="146" customFormat="1" ht="23.25" customHeight="1" x14ac:dyDescent="0.25">
      <c r="A84" s="144"/>
      <c r="B84" s="173" t="s">
        <v>478</v>
      </c>
      <c r="C84" s="105" t="s">
        <v>430</v>
      </c>
      <c r="D84" s="175" t="s">
        <v>9</v>
      </c>
      <c r="E84" s="74" t="s">
        <v>452</v>
      </c>
      <c r="F84" s="176" t="s">
        <v>430</v>
      </c>
      <c r="G84" s="177"/>
      <c r="H84" s="177" t="s">
        <v>12</v>
      </c>
      <c r="I84" s="140">
        <v>333</v>
      </c>
      <c r="J84" s="141"/>
      <c r="K84" s="142">
        <f t="shared" si="0"/>
        <v>0</v>
      </c>
      <c r="L84" s="145">
        <v>0</v>
      </c>
      <c r="M84" s="142">
        <f t="shared" si="11"/>
        <v>0</v>
      </c>
      <c r="N84" s="142">
        <f t="shared" si="12"/>
        <v>0</v>
      </c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44"/>
      <c r="AT84" s="144"/>
      <c r="AU84" s="144"/>
      <c r="AV84" s="144"/>
      <c r="AW84" s="144"/>
    </row>
    <row r="85" spans="1:49" s="29" customFormat="1" ht="23.25" customHeight="1" x14ac:dyDescent="0.25">
      <c r="A85" s="3"/>
      <c r="B85" s="217" t="s">
        <v>157</v>
      </c>
      <c r="C85" s="82" t="s">
        <v>233</v>
      </c>
      <c r="D85" s="83" t="s">
        <v>15</v>
      </c>
      <c r="E85" s="74" t="s">
        <v>589</v>
      </c>
      <c r="F85" s="78" t="s">
        <v>363</v>
      </c>
      <c r="G85" s="85"/>
      <c r="H85" s="85" t="s">
        <v>12</v>
      </c>
      <c r="I85" s="140">
        <v>93.23</v>
      </c>
      <c r="J85" s="9"/>
      <c r="K85" s="142">
        <f t="shared" si="0"/>
        <v>0</v>
      </c>
      <c r="L85" s="81">
        <v>0</v>
      </c>
      <c r="M85" s="142">
        <f t="shared" si="11"/>
        <v>0</v>
      </c>
      <c r="N85" s="142">
        <f t="shared" si="12"/>
        <v>0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49" s="29" customFormat="1" ht="23.25" customHeight="1" x14ac:dyDescent="0.25">
      <c r="A86" s="3"/>
      <c r="B86" s="218"/>
      <c r="C86" s="82" t="s">
        <v>234</v>
      </c>
      <c r="D86" s="83" t="s">
        <v>15</v>
      </c>
      <c r="E86" s="74" t="s">
        <v>589</v>
      </c>
      <c r="F86" s="78" t="s">
        <v>235</v>
      </c>
      <c r="G86" s="85"/>
      <c r="H86" s="85" t="s">
        <v>12</v>
      </c>
      <c r="I86" s="140">
        <v>230.12</v>
      </c>
      <c r="J86" s="9"/>
      <c r="K86" s="142">
        <f t="shared" si="0"/>
        <v>0</v>
      </c>
      <c r="L86" s="81">
        <v>0</v>
      </c>
      <c r="M86" s="142">
        <f t="shared" si="11"/>
        <v>0</v>
      </c>
      <c r="N86" s="142">
        <f t="shared" si="12"/>
        <v>0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spans="1:49" s="29" customFormat="1" ht="23.25" customHeight="1" x14ac:dyDescent="0.25">
      <c r="A87" s="3"/>
      <c r="B87" s="218"/>
      <c r="C87" s="78" t="s">
        <v>236</v>
      </c>
      <c r="D87" s="83" t="s">
        <v>15</v>
      </c>
      <c r="E87" s="74" t="s">
        <v>589</v>
      </c>
      <c r="F87" s="78" t="s">
        <v>237</v>
      </c>
      <c r="G87" s="85"/>
      <c r="H87" s="85" t="s">
        <v>12</v>
      </c>
      <c r="I87" s="140">
        <v>380.86</v>
      </c>
      <c r="J87" s="9"/>
      <c r="K87" s="142">
        <f t="shared" ref="K87:K150" si="13">SUM(I87*J87)</f>
        <v>0</v>
      </c>
      <c r="L87" s="81">
        <v>0</v>
      </c>
      <c r="M87" s="142">
        <f t="shared" si="11"/>
        <v>0</v>
      </c>
      <c r="N87" s="142">
        <f t="shared" si="12"/>
        <v>0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49" s="29" customFormat="1" ht="23.25" customHeight="1" x14ac:dyDescent="0.25">
      <c r="A88" s="3"/>
      <c r="B88" s="218"/>
      <c r="C88" s="78" t="s">
        <v>238</v>
      </c>
      <c r="D88" s="83" t="s">
        <v>15</v>
      </c>
      <c r="E88" s="74" t="s">
        <v>589</v>
      </c>
      <c r="F88" s="78" t="s">
        <v>239</v>
      </c>
      <c r="G88" s="85"/>
      <c r="H88" s="85" t="s">
        <v>12</v>
      </c>
      <c r="I88" s="140">
        <v>1405.6</v>
      </c>
      <c r="J88" s="9"/>
      <c r="K88" s="142">
        <f t="shared" si="13"/>
        <v>0</v>
      </c>
      <c r="L88" s="81">
        <v>0</v>
      </c>
      <c r="M88" s="142">
        <f t="shared" si="11"/>
        <v>0</v>
      </c>
      <c r="N88" s="142">
        <f t="shared" si="12"/>
        <v>0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49" s="29" customFormat="1" ht="23.25" customHeight="1" x14ac:dyDescent="0.25">
      <c r="A89" s="3"/>
      <c r="B89" s="218"/>
      <c r="C89" s="78" t="s">
        <v>240</v>
      </c>
      <c r="D89" s="83" t="s">
        <v>15</v>
      </c>
      <c r="E89" s="74" t="s">
        <v>589</v>
      </c>
      <c r="F89" s="78" t="s">
        <v>241</v>
      </c>
      <c r="G89" s="85"/>
      <c r="H89" s="85" t="s">
        <v>12</v>
      </c>
      <c r="I89" s="140">
        <v>1291.3900000000001</v>
      </c>
      <c r="J89" s="9"/>
      <c r="K89" s="142">
        <f t="shared" si="13"/>
        <v>0</v>
      </c>
      <c r="L89" s="81">
        <v>0</v>
      </c>
      <c r="M89" s="142">
        <f t="shared" si="11"/>
        <v>0</v>
      </c>
      <c r="N89" s="142">
        <f t="shared" si="12"/>
        <v>0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49" s="29" customFormat="1" ht="23.25" customHeight="1" x14ac:dyDescent="0.25">
      <c r="A90" s="3"/>
      <c r="B90" s="218"/>
      <c r="C90" s="78" t="s">
        <v>242</v>
      </c>
      <c r="D90" s="83" t="s">
        <v>15</v>
      </c>
      <c r="E90" s="74" t="s">
        <v>589</v>
      </c>
      <c r="F90" s="78" t="s">
        <v>243</v>
      </c>
      <c r="G90" s="85"/>
      <c r="H90" s="85" t="s">
        <v>12</v>
      </c>
      <c r="I90" s="140">
        <v>834.96</v>
      </c>
      <c r="J90" s="9"/>
      <c r="K90" s="142">
        <f t="shared" si="13"/>
        <v>0</v>
      </c>
      <c r="L90" s="81">
        <v>0</v>
      </c>
      <c r="M90" s="142">
        <f t="shared" si="11"/>
        <v>0</v>
      </c>
      <c r="N90" s="142">
        <f t="shared" si="12"/>
        <v>0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49" s="29" customFormat="1" ht="23.25" customHeight="1" x14ac:dyDescent="0.25">
      <c r="A91" s="3"/>
      <c r="B91" s="218"/>
      <c r="C91" s="78" t="s">
        <v>244</v>
      </c>
      <c r="D91" s="83" t="s">
        <v>15</v>
      </c>
      <c r="E91" s="74" t="s">
        <v>589</v>
      </c>
      <c r="F91" s="78" t="s">
        <v>245</v>
      </c>
      <c r="G91" s="85"/>
      <c r="H91" s="85" t="s">
        <v>12</v>
      </c>
      <c r="I91" s="140">
        <v>2449.7600000000002</v>
      </c>
      <c r="J91" s="9"/>
      <c r="K91" s="142">
        <f t="shared" si="13"/>
        <v>0</v>
      </c>
      <c r="L91" s="81">
        <v>0</v>
      </c>
      <c r="M91" s="142">
        <f t="shared" si="11"/>
        <v>0</v>
      </c>
      <c r="N91" s="142">
        <f t="shared" si="12"/>
        <v>0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:49" s="29" customFormat="1" ht="23.25" customHeight="1" x14ac:dyDescent="0.25">
      <c r="A92" s="3"/>
      <c r="B92" s="218"/>
      <c r="C92" s="78" t="s">
        <v>246</v>
      </c>
      <c r="D92" s="83" t="s">
        <v>15</v>
      </c>
      <c r="E92" s="74" t="s">
        <v>589</v>
      </c>
      <c r="F92" s="78" t="s">
        <v>247</v>
      </c>
      <c r="G92" s="85"/>
      <c r="H92" s="85" t="s">
        <v>12</v>
      </c>
      <c r="I92" s="140">
        <v>2670.05</v>
      </c>
      <c r="J92" s="9"/>
      <c r="K92" s="142">
        <f t="shared" si="13"/>
        <v>0</v>
      </c>
      <c r="L92" s="81">
        <v>0</v>
      </c>
      <c r="M92" s="142">
        <f t="shared" si="11"/>
        <v>0</v>
      </c>
      <c r="N92" s="142">
        <f t="shared" si="12"/>
        <v>0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:49" s="29" customFormat="1" ht="23.25" customHeight="1" x14ac:dyDescent="0.25">
      <c r="A93" s="3"/>
      <c r="B93" s="218"/>
      <c r="C93" s="82" t="s">
        <v>248</v>
      </c>
      <c r="D93" s="83" t="s">
        <v>15</v>
      </c>
      <c r="E93" s="74" t="s">
        <v>589</v>
      </c>
      <c r="F93" s="78" t="s">
        <v>249</v>
      </c>
      <c r="G93" s="85"/>
      <c r="H93" s="85" t="s">
        <v>12</v>
      </c>
      <c r="I93" s="140">
        <v>1223.98</v>
      </c>
      <c r="J93" s="9"/>
      <c r="K93" s="142">
        <f t="shared" si="13"/>
        <v>0</v>
      </c>
      <c r="L93" s="81">
        <v>0</v>
      </c>
      <c r="M93" s="142">
        <f t="shared" si="11"/>
        <v>0</v>
      </c>
      <c r="N93" s="142">
        <f t="shared" si="12"/>
        <v>0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:49" s="29" customFormat="1" ht="23.25" customHeight="1" x14ac:dyDescent="0.25">
      <c r="A94" s="3"/>
      <c r="B94" s="218"/>
      <c r="C94" s="82" t="s">
        <v>250</v>
      </c>
      <c r="D94" s="83" t="s">
        <v>15</v>
      </c>
      <c r="E94" s="74" t="s">
        <v>589</v>
      </c>
      <c r="F94" s="78" t="s">
        <v>251</v>
      </c>
      <c r="G94" s="85"/>
      <c r="H94" s="85" t="s">
        <v>12</v>
      </c>
      <c r="I94" s="140">
        <v>2901.79</v>
      </c>
      <c r="J94" s="9"/>
      <c r="K94" s="142">
        <f t="shared" si="13"/>
        <v>0</v>
      </c>
      <c r="L94" s="81">
        <v>0</v>
      </c>
      <c r="M94" s="142">
        <f t="shared" si="11"/>
        <v>0</v>
      </c>
      <c r="N94" s="142">
        <f t="shared" si="12"/>
        <v>0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spans="1:49" s="29" customFormat="1" ht="23.25" customHeight="1" x14ac:dyDescent="0.25">
      <c r="A95" s="3"/>
      <c r="B95" s="219"/>
      <c r="C95" s="82" t="s">
        <v>252</v>
      </c>
      <c r="D95" s="83" t="s">
        <v>15</v>
      </c>
      <c r="E95" s="74" t="s">
        <v>589</v>
      </c>
      <c r="F95" s="78" t="s">
        <v>253</v>
      </c>
      <c r="G95" s="85"/>
      <c r="H95" s="85" t="s">
        <v>12</v>
      </c>
      <c r="I95" s="140">
        <v>3693.48</v>
      </c>
      <c r="J95" s="9"/>
      <c r="K95" s="142">
        <f t="shared" si="13"/>
        <v>0</v>
      </c>
      <c r="L95" s="81">
        <v>0</v>
      </c>
      <c r="M95" s="142">
        <f t="shared" si="11"/>
        <v>0</v>
      </c>
      <c r="N95" s="142">
        <f t="shared" si="12"/>
        <v>0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spans="1:49" s="29" customFormat="1" ht="23.25" customHeight="1" x14ac:dyDescent="0.25">
      <c r="A96" s="3" t="s">
        <v>254</v>
      </c>
      <c r="B96" s="220" t="s">
        <v>255</v>
      </c>
      <c r="C96" s="78" t="s">
        <v>395</v>
      </c>
      <c r="D96" s="8" t="s">
        <v>15</v>
      </c>
      <c r="E96" s="74" t="s">
        <v>590</v>
      </c>
      <c r="F96" s="79" t="s">
        <v>256</v>
      </c>
      <c r="G96" s="80"/>
      <c r="H96" s="80" t="s">
        <v>12</v>
      </c>
      <c r="I96" s="140">
        <v>4070.57</v>
      </c>
      <c r="J96" s="9"/>
      <c r="K96" s="142">
        <f t="shared" si="13"/>
        <v>0</v>
      </c>
      <c r="L96" s="81">
        <v>0</v>
      </c>
      <c r="M96" s="142">
        <f t="shared" si="11"/>
        <v>0</v>
      </c>
      <c r="N96" s="142">
        <f t="shared" si="12"/>
        <v>0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:49" s="29" customFormat="1" ht="23.25" customHeight="1" x14ac:dyDescent="0.25">
      <c r="A97" s="3" t="s">
        <v>257</v>
      </c>
      <c r="B97" s="220"/>
      <c r="C97" s="78" t="s">
        <v>398</v>
      </c>
      <c r="D97" s="8" t="s">
        <v>15</v>
      </c>
      <c r="E97" s="74" t="s">
        <v>590</v>
      </c>
      <c r="F97" s="79" t="s">
        <v>565</v>
      </c>
      <c r="G97" s="80"/>
      <c r="H97" s="80" t="s">
        <v>12</v>
      </c>
      <c r="I97" s="140">
        <v>4814.62</v>
      </c>
      <c r="J97" s="9"/>
      <c r="K97" s="142">
        <f t="shared" si="13"/>
        <v>0</v>
      </c>
      <c r="L97" s="81">
        <v>0</v>
      </c>
      <c r="M97" s="142">
        <f t="shared" si="11"/>
        <v>0</v>
      </c>
      <c r="N97" s="142">
        <f t="shared" si="12"/>
        <v>0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</row>
    <row r="98" spans="1:49" s="29" customFormat="1" ht="23.25" customHeight="1" x14ac:dyDescent="0.25">
      <c r="A98" s="3" t="s">
        <v>258</v>
      </c>
      <c r="B98" s="220"/>
      <c r="C98" s="78" t="s">
        <v>396</v>
      </c>
      <c r="D98" s="8" t="s">
        <v>15</v>
      </c>
      <c r="E98" s="74" t="s">
        <v>590</v>
      </c>
      <c r="F98" s="79" t="s">
        <v>259</v>
      </c>
      <c r="G98" s="80"/>
      <c r="H98" s="80" t="s">
        <v>12</v>
      </c>
      <c r="I98" s="140">
        <v>4620.87</v>
      </c>
      <c r="J98" s="9"/>
      <c r="K98" s="142">
        <f t="shared" si="13"/>
        <v>0</v>
      </c>
      <c r="L98" s="81">
        <v>0</v>
      </c>
      <c r="M98" s="142">
        <f t="shared" si="11"/>
        <v>0</v>
      </c>
      <c r="N98" s="142">
        <f t="shared" si="12"/>
        <v>0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</row>
    <row r="99" spans="1:49" s="29" customFormat="1" ht="23.25" customHeight="1" x14ac:dyDescent="0.25">
      <c r="A99" s="3" t="s">
        <v>260</v>
      </c>
      <c r="B99" s="220"/>
      <c r="C99" s="78" t="s">
        <v>397</v>
      </c>
      <c r="D99" s="8" t="s">
        <v>15</v>
      </c>
      <c r="E99" s="74" t="s">
        <v>590</v>
      </c>
      <c r="F99" s="79" t="s">
        <v>566</v>
      </c>
      <c r="G99" s="80"/>
      <c r="H99" s="80" t="s">
        <v>12</v>
      </c>
      <c r="I99" s="140">
        <v>5113.99</v>
      </c>
      <c r="J99" s="9"/>
      <c r="K99" s="142">
        <f t="shared" si="13"/>
        <v>0</v>
      </c>
      <c r="L99" s="81">
        <v>0</v>
      </c>
      <c r="M99" s="142">
        <f t="shared" si="11"/>
        <v>0</v>
      </c>
      <c r="N99" s="142">
        <f t="shared" si="12"/>
        <v>0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spans="1:49" s="29" customFormat="1" ht="23.25" customHeight="1" x14ac:dyDescent="0.25">
      <c r="A100" s="3"/>
      <c r="B100" s="217" t="s">
        <v>261</v>
      </c>
      <c r="C100" s="78" t="s">
        <v>262</v>
      </c>
      <c r="D100" s="8" t="s">
        <v>15</v>
      </c>
      <c r="E100" s="74" t="s">
        <v>591</v>
      </c>
      <c r="F100" s="79" t="s">
        <v>159</v>
      </c>
      <c r="G100" s="80"/>
      <c r="H100" s="80" t="s">
        <v>12</v>
      </c>
      <c r="I100" s="140">
        <v>2355</v>
      </c>
      <c r="J100" s="9"/>
      <c r="K100" s="142">
        <f t="shared" si="13"/>
        <v>0</v>
      </c>
      <c r="L100" s="77">
        <v>0.2</v>
      </c>
      <c r="M100" s="142">
        <f t="shared" si="11"/>
        <v>0</v>
      </c>
      <c r="N100" s="142">
        <f t="shared" si="12"/>
        <v>0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  <row r="101" spans="1:49" s="29" customFormat="1" ht="23.25" customHeight="1" x14ac:dyDescent="0.25">
      <c r="A101" s="3"/>
      <c r="B101" s="218"/>
      <c r="C101" s="78" t="s">
        <v>263</v>
      </c>
      <c r="D101" s="8" t="s">
        <v>15</v>
      </c>
      <c r="E101" s="74" t="s">
        <v>449</v>
      </c>
      <c r="F101" s="79" t="s">
        <v>264</v>
      </c>
      <c r="G101" s="80"/>
      <c r="H101" s="80" t="s">
        <v>12</v>
      </c>
      <c r="I101" s="140">
        <v>123.76</v>
      </c>
      <c r="J101" s="9"/>
      <c r="K101" s="142">
        <f t="shared" si="13"/>
        <v>0</v>
      </c>
      <c r="L101" s="77">
        <v>0.2</v>
      </c>
      <c r="M101" s="142">
        <f t="shared" si="11"/>
        <v>0</v>
      </c>
      <c r="N101" s="142">
        <f t="shared" si="12"/>
        <v>0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</row>
    <row r="102" spans="1:49" s="29" customFormat="1" ht="22.5" customHeight="1" x14ac:dyDescent="0.25">
      <c r="A102" s="3"/>
      <c r="B102" s="219"/>
      <c r="C102" s="78" t="s">
        <v>265</v>
      </c>
      <c r="D102" s="8" t="s">
        <v>15</v>
      </c>
      <c r="E102" s="74" t="s">
        <v>449</v>
      </c>
      <c r="F102" s="79" t="s">
        <v>266</v>
      </c>
      <c r="G102" s="80"/>
      <c r="H102" s="80" t="s">
        <v>12</v>
      </c>
      <c r="I102" s="140">
        <v>332.71</v>
      </c>
      <c r="J102" s="9"/>
      <c r="K102" s="142">
        <f t="shared" si="13"/>
        <v>0</v>
      </c>
      <c r="L102" s="77">
        <v>0.2</v>
      </c>
      <c r="M102" s="142">
        <f t="shared" si="11"/>
        <v>0</v>
      </c>
      <c r="N102" s="142">
        <f t="shared" si="12"/>
        <v>0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</row>
    <row r="103" spans="1:49" s="29" customFormat="1" ht="28.5" customHeight="1" x14ac:dyDescent="0.25">
      <c r="A103" s="3"/>
      <c r="B103" s="87" t="s">
        <v>267</v>
      </c>
      <c r="C103" s="82" t="s">
        <v>268</v>
      </c>
      <c r="D103" s="8" t="s">
        <v>15</v>
      </c>
      <c r="E103" s="74" t="s">
        <v>449</v>
      </c>
      <c r="F103" s="78" t="s">
        <v>269</v>
      </c>
      <c r="G103" s="80"/>
      <c r="H103" s="80" t="s">
        <v>20</v>
      </c>
      <c r="I103" s="140">
        <v>68.09</v>
      </c>
      <c r="J103" s="9"/>
      <c r="K103" s="142">
        <f t="shared" si="13"/>
        <v>0</v>
      </c>
      <c r="L103" s="81">
        <v>0</v>
      </c>
      <c r="M103" s="142">
        <f t="shared" si="11"/>
        <v>0</v>
      </c>
      <c r="N103" s="142">
        <f t="shared" si="12"/>
        <v>0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</row>
    <row r="104" spans="1:49" s="29" customFormat="1" ht="23.25" customHeight="1" x14ac:dyDescent="0.25">
      <c r="A104" s="3" t="s">
        <v>270</v>
      </c>
      <c r="B104" s="217" t="s">
        <v>271</v>
      </c>
      <c r="C104" s="78" t="s">
        <v>272</v>
      </c>
      <c r="D104" s="8" t="s">
        <v>15</v>
      </c>
      <c r="E104" s="74" t="s">
        <v>449</v>
      </c>
      <c r="F104" s="79" t="s">
        <v>147</v>
      </c>
      <c r="G104" s="80"/>
      <c r="H104" s="80" t="s">
        <v>20</v>
      </c>
      <c r="I104" s="140">
        <v>123.76</v>
      </c>
      <c r="J104" s="9"/>
      <c r="K104" s="142">
        <f t="shared" si="13"/>
        <v>0</v>
      </c>
      <c r="L104" s="81">
        <v>0</v>
      </c>
      <c r="M104" s="142">
        <f t="shared" si="11"/>
        <v>0</v>
      </c>
      <c r="N104" s="142">
        <f t="shared" si="12"/>
        <v>0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</row>
    <row r="105" spans="1:49" s="29" customFormat="1" ht="23.25" customHeight="1" x14ac:dyDescent="0.25">
      <c r="A105" s="3" t="s">
        <v>273</v>
      </c>
      <c r="B105" s="218"/>
      <c r="C105" s="78" t="s">
        <v>274</v>
      </c>
      <c r="D105" s="8" t="s">
        <v>15</v>
      </c>
      <c r="E105" s="74" t="s">
        <v>449</v>
      </c>
      <c r="F105" s="79" t="s">
        <v>148</v>
      </c>
      <c r="G105" s="80"/>
      <c r="H105" s="80" t="s">
        <v>20</v>
      </c>
      <c r="I105" s="140">
        <v>196.58</v>
      </c>
      <c r="J105" s="9"/>
      <c r="K105" s="142">
        <f t="shared" si="13"/>
        <v>0</v>
      </c>
      <c r="L105" s="81">
        <v>0</v>
      </c>
      <c r="M105" s="142">
        <f t="shared" si="11"/>
        <v>0</v>
      </c>
      <c r="N105" s="142">
        <f t="shared" si="12"/>
        <v>0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</row>
    <row r="106" spans="1:49" s="29" customFormat="1" ht="23.25" customHeight="1" x14ac:dyDescent="0.25">
      <c r="A106" s="3" t="s">
        <v>275</v>
      </c>
      <c r="B106" s="218"/>
      <c r="C106" s="88" t="s">
        <v>440</v>
      </c>
      <c r="D106" s="89" t="s">
        <v>15</v>
      </c>
      <c r="E106" s="74" t="s">
        <v>449</v>
      </c>
      <c r="F106" s="79" t="s">
        <v>562</v>
      </c>
      <c r="G106" s="80"/>
      <c r="H106" s="80" t="s">
        <v>20</v>
      </c>
      <c r="I106" s="140">
        <v>251.86</v>
      </c>
      <c r="J106" s="9"/>
      <c r="K106" s="142">
        <f t="shared" si="13"/>
        <v>0</v>
      </c>
      <c r="L106" s="81">
        <v>0</v>
      </c>
      <c r="M106" s="142">
        <f t="shared" si="11"/>
        <v>0</v>
      </c>
      <c r="N106" s="142">
        <f t="shared" si="12"/>
        <v>0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</row>
    <row r="107" spans="1:49" s="146" customFormat="1" ht="23.25" customHeight="1" x14ac:dyDescent="0.25">
      <c r="A107" s="144"/>
      <c r="B107" s="219"/>
      <c r="C107" s="88" t="s">
        <v>439</v>
      </c>
      <c r="D107" s="89" t="s">
        <v>15</v>
      </c>
      <c r="E107" s="74" t="s">
        <v>449</v>
      </c>
      <c r="F107" s="75" t="s">
        <v>479</v>
      </c>
      <c r="G107" s="139"/>
      <c r="H107" s="80" t="s">
        <v>20</v>
      </c>
      <c r="I107" s="140">
        <v>376.73</v>
      </c>
      <c r="J107" s="141"/>
      <c r="K107" s="142">
        <f t="shared" si="13"/>
        <v>0</v>
      </c>
      <c r="L107" s="145">
        <v>0</v>
      </c>
      <c r="M107" s="142">
        <f t="shared" si="11"/>
        <v>0</v>
      </c>
      <c r="N107" s="142">
        <f t="shared" si="12"/>
        <v>0</v>
      </c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</row>
    <row r="108" spans="1:49" s="29" customFormat="1" ht="23.25" customHeight="1" x14ac:dyDescent="0.25">
      <c r="A108" s="3" t="s">
        <v>276</v>
      </c>
      <c r="B108" s="217" t="s">
        <v>277</v>
      </c>
      <c r="C108" s="78" t="s">
        <v>278</v>
      </c>
      <c r="D108" s="8" t="s">
        <v>15</v>
      </c>
      <c r="E108" s="74" t="s">
        <v>449</v>
      </c>
      <c r="F108" s="79" t="s">
        <v>149</v>
      </c>
      <c r="G108" s="80"/>
      <c r="H108" s="80" t="s">
        <v>20</v>
      </c>
      <c r="I108" s="140">
        <v>332.71</v>
      </c>
      <c r="J108" s="9"/>
      <c r="K108" s="142">
        <f t="shared" si="13"/>
        <v>0</v>
      </c>
      <c r="L108" s="81">
        <v>0</v>
      </c>
      <c r="M108" s="142">
        <f t="shared" si="11"/>
        <v>0</v>
      </c>
      <c r="N108" s="142">
        <f t="shared" si="12"/>
        <v>0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</row>
    <row r="109" spans="1:49" s="29" customFormat="1" ht="23.25" customHeight="1" x14ac:dyDescent="0.25">
      <c r="A109" s="3" t="s">
        <v>279</v>
      </c>
      <c r="B109" s="218"/>
      <c r="C109" s="78" t="s">
        <v>280</v>
      </c>
      <c r="D109" s="8" t="s">
        <v>15</v>
      </c>
      <c r="E109" s="74" t="s">
        <v>449</v>
      </c>
      <c r="F109" s="79" t="s">
        <v>150</v>
      </c>
      <c r="G109" s="80"/>
      <c r="H109" s="80" t="s">
        <v>20</v>
      </c>
      <c r="I109" s="140">
        <v>372.02</v>
      </c>
      <c r="J109" s="9"/>
      <c r="K109" s="142">
        <f t="shared" si="13"/>
        <v>0</v>
      </c>
      <c r="L109" s="81">
        <v>0</v>
      </c>
      <c r="M109" s="142">
        <f t="shared" si="11"/>
        <v>0</v>
      </c>
      <c r="N109" s="142">
        <f t="shared" si="12"/>
        <v>0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</row>
    <row r="110" spans="1:49" s="29" customFormat="1" ht="23.25" customHeight="1" x14ac:dyDescent="0.25">
      <c r="A110" s="3" t="s">
        <v>281</v>
      </c>
      <c r="B110" s="218"/>
      <c r="C110" s="78" t="s">
        <v>441</v>
      </c>
      <c r="D110" s="8" t="s">
        <v>15</v>
      </c>
      <c r="E110" s="74" t="s">
        <v>449</v>
      </c>
      <c r="F110" s="79" t="s">
        <v>560</v>
      </c>
      <c r="G110" s="80"/>
      <c r="H110" s="80" t="s">
        <v>20</v>
      </c>
      <c r="I110" s="140">
        <v>429.72</v>
      </c>
      <c r="J110" s="9"/>
      <c r="K110" s="142">
        <f t="shared" si="13"/>
        <v>0</v>
      </c>
      <c r="L110" s="81">
        <v>0</v>
      </c>
      <c r="M110" s="142">
        <f t="shared" si="11"/>
        <v>0</v>
      </c>
      <c r="N110" s="142">
        <f t="shared" si="12"/>
        <v>0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</row>
    <row r="111" spans="1:49" s="146" customFormat="1" ht="23.25" customHeight="1" x14ac:dyDescent="0.25">
      <c r="A111" s="144"/>
      <c r="B111" s="219"/>
      <c r="C111" s="88" t="s">
        <v>438</v>
      </c>
      <c r="D111" s="89" t="s">
        <v>15</v>
      </c>
      <c r="E111" s="74" t="s">
        <v>449</v>
      </c>
      <c r="F111" s="75" t="s">
        <v>480</v>
      </c>
      <c r="G111" s="139"/>
      <c r="H111" s="80" t="s">
        <v>20</v>
      </c>
      <c r="I111" s="140">
        <v>429.72</v>
      </c>
      <c r="J111" s="141"/>
      <c r="K111" s="142">
        <f t="shared" si="13"/>
        <v>0</v>
      </c>
      <c r="L111" s="145">
        <v>0</v>
      </c>
      <c r="M111" s="142">
        <f t="shared" si="11"/>
        <v>0</v>
      </c>
      <c r="N111" s="142">
        <f t="shared" si="12"/>
        <v>0</v>
      </c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</row>
    <row r="112" spans="1:49" s="146" customFormat="1" ht="23.25" customHeight="1" x14ac:dyDescent="0.25">
      <c r="A112" s="144" t="s">
        <v>282</v>
      </c>
      <c r="B112" s="217" t="s">
        <v>283</v>
      </c>
      <c r="C112" s="88" t="s">
        <v>389</v>
      </c>
      <c r="D112" s="89" t="s">
        <v>15</v>
      </c>
      <c r="E112" s="74" t="s">
        <v>449</v>
      </c>
      <c r="F112" s="75" t="s">
        <v>384</v>
      </c>
      <c r="G112" s="139"/>
      <c r="H112" s="139" t="s">
        <v>20</v>
      </c>
      <c r="I112" s="140">
        <v>66.28</v>
      </c>
      <c r="J112" s="141"/>
      <c r="K112" s="142">
        <f t="shared" si="13"/>
        <v>0</v>
      </c>
      <c r="L112" s="145">
        <v>0</v>
      </c>
      <c r="M112" s="142">
        <f t="shared" si="11"/>
        <v>0</v>
      </c>
      <c r="N112" s="142">
        <f t="shared" si="12"/>
        <v>0</v>
      </c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4"/>
    </row>
    <row r="113" spans="1:49" s="146" customFormat="1" ht="23.25" customHeight="1" x14ac:dyDescent="0.25">
      <c r="A113" s="144"/>
      <c r="B113" s="218"/>
      <c r="C113" s="88" t="s">
        <v>382</v>
      </c>
      <c r="D113" s="89" t="s">
        <v>15</v>
      </c>
      <c r="E113" s="74" t="s">
        <v>449</v>
      </c>
      <c r="F113" s="75" t="s">
        <v>383</v>
      </c>
      <c r="G113" s="139"/>
      <c r="H113" s="139" t="s">
        <v>20</v>
      </c>
      <c r="I113" s="140">
        <v>85.78</v>
      </c>
      <c r="J113" s="141"/>
      <c r="K113" s="142">
        <f t="shared" si="13"/>
        <v>0</v>
      </c>
      <c r="L113" s="145">
        <v>0</v>
      </c>
      <c r="M113" s="142">
        <f t="shared" si="11"/>
        <v>0</v>
      </c>
      <c r="N113" s="142">
        <f t="shared" si="12"/>
        <v>0</v>
      </c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</row>
    <row r="114" spans="1:49" s="29" customFormat="1" ht="23.25" customHeight="1" x14ac:dyDescent="0.25">
      <c r="A114" s="3" t="s">
        <v>284</v>
      </c>
      <c r="B114" s="218"/>
      <c r="C114" s="88" t="s">
        <v>442</v>
      </c>
      <c r="D114" s="89" t="s">
        <v>15</v>
      </c>
      <c r="E114" s="74" t="s">
        <v>449</v>
      </c>
      <c r="F114" s="79" t="s">
        <v>392</v>
      </c>
      <c r="G114" s="80"/>
      <c r="H114" s="80" t="s">
        <v>20</v>
      </c>
      <c r="I114" s="140">
        <v>75.03</v>
      </c>
      <c r="J114" s="9"/>
      <c r="K114" s="142">
        <f t="shared" si="13"/>
        <v>0</v>
      </c>
      <c r="L114" s="81">
        <v>0</v>
      </c>
      <c r="M114" s="142">
        <f t="shared" si="11"/>
        <v>0</v>
      </c>
      <c r="N114" s="142">
        <f t="shared" si="12"/>
        <v>0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</row>
    <row r="115" spans="1:49" s="29" customFormat="1" ht="23.25" customHeight="1" x14ac:dyDescent="0.25">
      <c r="A115" s="3" t="s">
        <v>285</v>
      </c>
      <c r="B115" s="218"/>
      <c r="C115" s="78" t="s">
        <v>443</v>
      </c>
      <c r="D115" s="8" t="s">
        <v>15</v>
      </c>
      <c r="E115" s="74" t="s">
        <v>449</v>
      </c>
      <c r="F115" s="79" t="s">
        <v>561</v>
      </c>
      <c r="G115" s="80"/>
      <c r="H115" s="80" t="s">
        <v>20</v>
      </c>
      <c r="I115" s="140">
        <v>124.67</v>
      </c>
      <c r="J115" s="9"/>
      <c r="K115" s="142">
        <f t="shared" si="13"/>
        <v>0</v>
      </c>
      <c r="L115" s="81">
        <v>0</v>
      </c>
      <c r="M115" s="142">
        <f t="shared" si="11"/>
        <v>0</v>
      </c>
      <c r="N115" s="142">
        <f t="shared" si="12"/>
        <v>0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</row>
    <row r="116" spans="1:49" s="146" customFormat="1" ht="23.25" customHeight="1" x14ac:dyDescent="0.25">
      <c r="A116" s="144"/>
      <c r="B116" s="219"/>
      <c r="C116" s="88" t="s">
        <v>444</v>
      </c>
      <c r="D116" s="89" t="s">
        <v>15</v>
      </c>
      <c r="E116" s="74" t="s">
        <v>449</v>
      </c>
      <c r="F116" s="75" t="s">
        <v>481</v>
      </c>
      <c r="G116" s="139"/>
      <c r="H116" s="80" t="s">
        <v>20</v>
      </c>
      <c r="I116" s="140">
        <v>134.37</v>
      </c>
      <c r="J116" s="141"/>
      <c r="K116" s="142">
        <f t="shared" si="13"/>
        <v>0</v>
      </c>
      <c r="L116" s="145">
        <v>0</v>
      </c>
      <c r="M116" s="142">
        <f t="shared" si="11"/>
        <v>0</v>
      </c>
      <c r="N116" s="142">
        <f t="shared" si="12"/>
        <v>0</v>
      </c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4"/>
    </row>
    <row r="117" spans="1:49" s="29" customFormat="1" ht="23.25" customHeight="1" x14ac:dyDescent="0.25">
      <c r="A117" s="3" t="s">
        <v>286</v>
      </c>
      <c r="B117" s="220" t="s">
        <v>287</v>
      </c>
      <c r="C117" s="88" t="s">
        <v>288</v>
      </c>
      <c r="D117" s="89" t="s">
        <v>15</v>
      </c>
      <c r="E117" s="74" t="s">
        <v>449</v>
      </c>
      <c r="F117" s="79" t="s">
        <v>151</v>
      </c>
      <c r="G117" s="80"/>
      <c r="H117" s="80" t="s">
        <v>20</v>
      </c>
      <c r="I117" s="140">
        <v>124.22</v>
      </c>
      <c r="J117" s="9"/>
      <c r="K117" s="142">
        <f t="shared" si="13"/>
        <v>0</v>
      </c>
      <c r="L117" s="81">
        <v>0</v>
      </c>
      <c r="M117" s="142">
        <f t="shared" si="11"/>
        <v>0</v>
      </c>
      <c r="N117" s="142">
        <f t="shared" si="12"/>
        <v>0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</row>
    <row r="118" spans="1:49" s="29" customFormat="1" ht="23.25" customHeight="1" x14ac:dyDescent="0.25">
      <c r="A118" s="3" t="s">
        <v>289</v>
      </c>
      <c r="B118" s="220"/>
      <c r="C118" s="78" t="s">
        <v>290</v>
      </c>
      <c r="D118" s="8" t="s">
        <v>15</v>
      </c>
      <c r="E118" s="74" t="s">
        <v>449</v>
      </c>
      <c r="F118" s="79" t="s">
        <v>152</v>
      </c>
      <c r="G118" s="80"/>
      <c r="H118" s="80" t="s">
        <v>20</v>
      </c>
      <c r="I118" s="140">
        <v>224.49</v>
      </c>
      <c r="J118" s="9"/>
      <c r="K118" s="142">
        <f t="shared" si="13"/>
        <v>0</v>
      </c>
      <c r="L118" s="81">
        <v>0</v>
      </c>
      <c r="M118" s="142">
        <f t="shared" si="11"/>
        <v>0</v>
      </c>
      <c r="N118" s="142">
        <f t="shared" si="12"/>
        <v>0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</row>
    <row r="119" spans="1:49" s="29" customFormat="1" ht="23.25" customHeight="1" x14ac:dyDescent="0.25">
      <c r="A119" s="3" t="s">
        <v>291</v>
      </c>
      <c r="B119" s="220"/>
      <c r="C119" s="88" t="s">
        <v>292</v>
      </c>
      <c r="D119" s="89" t="s">
        <v>15</v>
      </c>
      <c r="E119" s="74" t="s">
        <v>449</v>
      </c>
      <c r="F119" s="79" t="s">
        <v>153</v>
      </c>
      <c r="G119" s="80"/>
      <c r="H119" s="80" t="s">
        <v>20</v>
      </c>
      <c r="I119" s="140">
        <v>342.43</v>
      </c>
      <c r="J119" s="9"/>
      <c r="K119" s="142">
        <f t="shared" si="13"/>
        <v>0</v>
      </c>
      <c r="L119" s="81">
        <v>0</v>
      </c>
      <c r="M119" s="142">
        <f t="shared" si="11"/>
        <v>0</v>
      </c>
      <c r="N119" s="142">
        <f t="shared" si="12"/>
        <v>0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</row>
    <row r="120" spans="1:49" s="29" customFormat="1" ht="23.25" customHeight="1" x14ac:dyDescent="0.25">
      <c r="A120" s="3" t="s">
        <v>293</v>
      </c>
      <c r="B120" s="220" t="s">
        <v>294</v>
      </c>
      <c r="C120" s="88" t="s">
        <v>295</v>
      </c>
      <c r="D120" s="89" t="s">
        <v>15</v>
      </c>
      <c r="E120" s="74" t="s">
        <v>449</v>
      </c>
      <c r="F120" s="79" t="s">
        <v>154</v>
      </c>
      <c r="G120" s="80"/>
      <c r="H120" s="80" t="s">
        <v>20</v>
      </c>
      <c r="I120" s="140">
        <v>333.62</v>
      </c>
      <c r="J120" s="9"/>
      <c r="K120" s="142">
        <f t="shared" si="13"/>
        <v>0</v>
      </c>
      <c r="L120" s="81">
        <v>0</v>
      </c>
      <c r="M120" s="142">
        <f t="shared" si="11"/>
        <v>0</v>
      </c>
      <c r="N120" s="142">
        <f t="shared" si="12"/>
        <v>0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</row>
    <row r="121" spans="1:49" s="29" customFormat="1" ht="23.25" customHeight="1" x14ac:dyDescent="0.25">
      <c r="A121" s="3" t="s">
        <v>296</v>
      </c>
      <c r="B121" s="220"/>
      <c r="C121" s="78" t="s">
        <v>297</v>
      </c>
      <c r="D121" s="8" t="s">
        <v>15</v>
      </c>
      <c r="E121" s="74" t="s">
        <v>449</v>
      </c>
      <c r="F121" s="79" t="s">
        <v>155</v>
      </c>
      <c r="G121" s="80"/>
      <c r="H121" s="80" t="s">
        <v>20</v>
      </c>
      <c r="I121" s="140">
        <v>402.1</v>
      </c>
      <c r="J121" s="9"/>
      <c r="K121" s="142">
        <f t="shared" si="13"/>
        <v>0</v>
      </c>
      <c r="L121" s="81">
        <v>0</v>
      </c>
      <c r="M121" s="142">
        <f t="shared" si="11"/>
        <v>0</v>
      </c>
      <c r="N121" s="142">
        <f t="shared" si="12"/>
        <v>0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spans="1:49" s="29" customFormat="1" ht="23.25" customHeight="1" x14ac:dyDescent="0.25">
      <c r="A122" s="3" t="s">
        <v>298</v>
      </c>
      <c r="B122" s="220"/>
      <c r="C122" s="88" t="s">
        <v>299</v>
      </c>
      <c r="D122" s="89" t="s">
        <v>15</v>
      </c>
      <c r="E122" s="74" t="s">
        <v>449</v>
      </c>
      <c r="F122" s="79" t="s">
        <v>156</v>
      </c>
      <c r="G122" s="80"/>
      <c r="H122" s="80" t="s">
        <v>20</v>
      </c>
      <c r="I122" s="140">
        <v>529.99</v>
      </c>
      <c r="J122" s="9"/>
      <c r="K122" s="142">
        <f t="shared" si="13"/>
        <v>0</v>
      </c>
      <c r="L122" s="81">
        <v>0</v>
      </c>
      <c r="M122" s="142">
        <f t="shared" si="11"/>
        <v>0</v>
      </c>
      <c r="N122" s="142">
        <f t="shared" si="12"/>
        <v>0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</row>
    <row r="123" spans="1:49" s="146" customFormat="1" ht="23.25" customHeight="1" x14ac:dyDescent="0.25">
      <c r="A123" s="144" t="s">
        <v>300</v>
      </c>
      <c r="B123" s="220" t="s">
        <v>301</v>
      </c>
      <c r="C123" s="88" t="s">
        <v>390</v>
      </c>
      <c r="D123" s="89" t="s">
        <v>15</v>
      </c>
      <c r="E123" s="74" t="s">
        <v>449</v>
      </c>
      <c r="F123" s="75" t="s">
        <v>387</v>
      </c>
      <c r="G123" s="139"/>
      <c r="H123" s="139" t="s">
        <v>20</v>
      </c>
      <c r="I123" s="140">
        <v>75.53</v>
      </c>
      <c r="J123" s="141"/>
      <c r="K123" s="142">
        <f t="shared" si="13"/>
        <v>0</v>
      </c>
      <c r="L123" s="145">
        <v>0</v>
      </c>
      <c r="M123" s="142">
        <f t="shared" si="11"/>
        <v>0</v>
      </c>
      <c r="N123" s="142">
        <f t="shared" si="12"/>
        <v>0</v>
      </c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  <c r="AP123" s="144"/>
      <c r="AQ123" s="144"/>
      <c r="AR123" s="144"/>
      <c r="AS123" s="144"/>
      <c r="AT123" s="144"/>
      <c r="AU123" s="144"/>
      <c r="AV123" s="144"/>
      <c r="AW123" s="144"/>
    </row>
    <row r="124" spans="1:49" s="146" customFormat="1" ht="23.25" customHeight="1" x14ac:dyDescent="0.25">
      <c r="A124" s="144"/>
      <c r="B124" s="220"/>
      <c r="C124" s="88" t="s">
        <v>385</v>
      </c>
      <c r="D124" s="89" t="s">
        <v>15</v>
      </c>
      <c r="E124" s="74" t="s">
        <v>449</v>
      </c>
      <c r="F124" s="75" t="s">
        <v>386</v>
      </c>
      <c r="G124" s="139"/>
      <c r="H124" s="139" t="s">
        <v>20</v>
      </c>
      <c r="I124" s="140">
        <v>95.03</v>
      </c>
      <c r="J124" s="141"/>
      <c r="K124" s="142">
        <f t="shared" si="13"/>
        <v>0</v>
      </c>
      <c r="L124" s="145">
        <v>0</v>
      </c>
      <c r="M124" s="142">
        <f t="shared" si="11"/>
        <v>0</v>
      </c>
      <c r="N124" s="142">
        <f t="shared" si="12"/>
        <v>0</v>
      </c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</row>
    <row r="125" spans="1:49" s="29" customFormat="1" ht="23.25" customHeight="1" x14ac:dyDescent="0.25">
      <c r="A125" s="3" t="s">
        <v>302</v>
      </c>
      <c r="B125" s="220"/>
      <c r="C125" s="88" t="s">
        <v>445</v>
      </c>
      <c r="D125" s="89" t="s">
        <v>15</v>
      </c>
      <c r="E125" s="74" t="s">
        <v>449</v>
      </c>
      <c r="F125" s="79" t="s">
        <v>393</v>
      </c>
      <c r="G125" s="80"/>
      <c r="H125" s="80" t="s">
        <v>20</v>
      </c>
      <c r="I125" s="140">
        <v>102.94</v>
      </c>
      <c r="J125" s="9"/>
      <c r="K125" s="142">
        <f t="shared" si="13"/>
        <v>0</v>
      </c>
      <c r="L125" s="81">
        <v>0</v>
      </c>
      <c r="M125" s="142">
        <f t="shared" si="11"/>
        <v>0</v>
      </c>
      <c r="N125" s="142">
        <f t="shared" si="12"/>
        <v>0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</row>
    <row r="126" spans="1:49" s="29" customFormat="1" ht="23.25" customHeight="1" x14ac:dyDescent="0.25">
      <c r="A126" s="3" t="s">
        <v>303</v>
      </c>
      <c r="B126" s="220"/>
      <c r="C126" s="88" t="s">
        <v>446</v>
      </c>
      <c r="D126" s="89" t="s">
        <v>15</v>
      </c>
      <c r="E126" s="74" t="s">
        <v>449</v>
      </c>
      <c r="F126" s="79" t="s">
        <v>394</v>
      </c>
      <c r="G126" s="80"/>
      <c r="H126" s="80" t="s">
        <v>20</v>
      </c>
      <c r="I126" s="140">
        <v>215.24</v>
      </c>
      <c r="J126" s="9"/>
      <c r="K126" s="142">
        <f t="shared" si="13"/>
        <v>0</v>
      </c>
      <c r="L126" s="81">
        <v>0</v>
      </c>
      <c r="M126" s="142">
        <f t="shared" si="11"/>
        <v>0</v>
      </c>
      <c r="N126" s="142">
        <f t="shared" si="12"/>
        <v>0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spans="1:49" s="29" customFormat="1" ht="27.75" x14ac:dyDescent="0.25">
      <c r="A127" s="3"/>
      <c r="B127" s="220" t="s">
        <v>304</v>
      </c>
      <c r="C127" s="78" t="s">
        <v>305</v>
      </c>
      <c r="D127" s="8" t="s">
        <v>9</v>
      </c>
      <c r="E127" s="74"/>
      <c r="F127" s="75" t="s">
        <v>306</v>
      </c>
      <c r="G127" s="80" t="s">
        <v>169</v>
      </c>
      <c r="H127" s="80" t="s">
        <v>40</v>
      </c>
      <c r="I127" s="179"/>
      <c r="J127" s="9"/>
      <c r="K127" s="142">
        <f t="shared" si="13"/>
        <v>0</v>
      </c>
      <c r="L127" s="77">
        <v>0.2</v>
      </c>
      <c r="M127" s="142">
        <f t="shared" si="11"/>
        <v>0</v>
      </c>
      <c r="N127" s="142">
        <f t="shared" si="12"/>
        <v>0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spans="1:49" s="29" customFormat="1" ht="27.75" x14ac:dyDescent="0.25">
      <c r="A128" s="3"/>
      <c r="B128" s="220"/>
      <c r="C128" s="78" t="s">
        <v>307</v>
      </c>
      <c r="D128" s="8" t="s">
        <v>9</v>
      </c>
      <c r="E128" s="74"/>
      <c r="F128" s="75" t="s">
        <v>308</v>
      </c>
      <c r="G128" s="80" t="s">
        <v>169</v>
      </c>
      <c r="H128" s="80" t="s">
        <v>40</v>
      </c>
      <c r="I128" s="179"/>
      <c r="J128" s="9"/>
      <c r="K128" s="142">
        <f t="shared" si="13"/>
        <v>0</v>
      </c>
      <c r="L128" s="77">
        <v>0.2</v>
      </c>
      <c r="M128" s="142">
        <f t="shared" si="11"/>
        <v>0</v>
      </c>
      <c r="N128" s="142">
        <f t="shared" si="12"/>
        <v>0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1:49" s="29" customFormat="1" ht="22.5" customHeight="1" x14ac:dyDescent="0.25">
      <c r="B129" s="220" t="s">
        <v>309</v>
      </c>
      <c r="C129" s="82" t="s">
        <v>310</v>
      </c>
      <c r="D129" s="8" t="s">
        <v>311</v>
      </c>
      <c r="E129" s="74" t="s">
        <v>482</v>
      </c>
      <c r="F129" s="79" t="s">
        <v>312</v>
      </c>
      <c r="G129" s="80"/>
      <c r="H129" s="80" t="s">
        <v>12</v>
      </c>
      <c r="I129" s="140">
        <v>469.91</v>
      </c>
      <c r="J129" s="9"/>
      <c r="K129" s="142">
        <f t="shared" si="13"/>
        <v>0</v>
      </c>
      <c r="L129" s="81">
        <v>0</v>
      </c>
      <c r="M129" s="142">
        <f t="shared" si="11"/>
        <v>0</v>
      </c>
      <c r="N129" s="142">
        <f t="shared" si="12"/>
        <v>0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spans="1:49" s="29" customFormat="1" ht="22.5" customHeight="1" x14ac:dyDescent="0.25">
      <c r="B130" s="220"/>
      <c r="C130" s="105" t="s">
        <v>447</v>
      </c>
      <c r="D130" s="89" t="s">
        <v>311</v>
      </c>
      <c r="E130" s="74" t="s">
        <v>482</v>
      </c>
      <c r="F130" s="75" t="s">
        <v>313</v>
      </c>
      <c r="G130" s="139"/>
      <c r="H130" s="139" t="s">
        <v>12</v>
      </c>
      <c r="I130" s="140">
        <v>76.5</v>
      </c>
      <c r="J130" s="141"/>
      <c r="K130" s="142">
        <f t="shared" si="13"/>
        <v>0</v>
      </c>
      <c r="L130" s="145">
        <v>0</v>
      </c>
      <c r="M130" s="142">
        <f t="shared" si="11"/>
        <v>0</v>
      </c>
      <c r="N130" s="142">
        <f t="shared" si="12"/>
        <v>0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spans="1:49" s="29" customFormat="1" ht="22.5" customHeight="1" x14ac:dyDescent="0.25">
      <c r="B131" s="220"/>
      <c r="C131" s="105" t="s">
        <v>448</v>
      </c>
      <c r="D131" s="89" t="s">
        <v>311</v>
      </c>
      <c r="E131" s="74" t="s">
        <v>482</v>
      </c>
      <c r="F131" s="75" t="s">
        <v>313</v>
      </c>
      <c r="G131" s="139"/>
      <c r="H131" s="139" t="s">
        <v>12</v>
      </c>
      <c r="I131" s="140">
        <v>18.21</v>
      </c>
      <c r="J131" s="141"/>
      <c r="K131" s="142">
        <f t="shared" si="13"/>
        <v>0</v>
      </c>
      <c r="L131" s="145">
        <v>0</v>
      </c>
      <c r="M131" s="142">
        <f t="shared" si="11"/>
        <v>0</v>
      </c>
      <c r="N131" s="142">
        <f t="shared" si="12"/>
        <v>0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spans="1:49" s="29" customFormat="1" ht="22.5" customHeight="1" x14ac:dyDescent="0.25">
      <c r="B132" s="217" t="s">
        <v>314</v>
      </c>
      <c r="C132" s="82" t="s">
        <v>315</v>
      </c>
      <c r="D132" s="8" t="s">
        <v>15</v>
      </c>
      <c r="E132" s="74">
        <v>11.7</v>
      </c>
      <c r="F132" s="78" t="s">
        <v>315</v>
      </c>
      <c r="G132" s="80"/>
      <c r="H132" s="80" t="s">
        <v>20</v>
      </c>
      <c r="I132" s="140">
        <v>34.380000000000003</v>
      </c>
      <c r="J132" s="9"/>
      <c r="K132" s="142">
        <f t="shared" si="13"/>
        <v>0</v>
      </c>
      <c r="L132" s="81">
        <v>0</v>
      </c>
      <c r="M132" s="142">
        <f t="shared" si="11"/>
        <v>0</v>
      </c>
      <c r="N132" s="142">
        <f t="shared" si="12"/>
        <v>0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pans="1:49" s="29" customFormat="1" ht="22.5" customHeight="1" x14ac:dyDescent="0.25">
      <c r="B133" s="219"/>
      <c r="C133" s="82" t="s">
        <v>316</v>
      </c>
      <c r="D133" s="8" t="s">
        <v>15</v>
      </c>
      <c r="E133" s="74">
        <v>11.7</v>
      </c>
      <c r="F133" s="78" t="s">
        <v>316</v>
      </c>
      <c r="G133" s="80"/>
      <c r="H133" s="80" t="s">
        <v>12</v>
      </c>
      <c r="I133" s="140">
        <v>246.36</v>
      </c>
      <c r="J133" s="9"/>
      <c r="K133" s="142">
        <f t="shared" si="13"/>
        <v>0</v>
      </c>
      <c r="L133" s="81">
        <v>0</v>
      </c>
      <c r="M133" s="142">
        <f t="shared" si="11"/>
        <v>0</v>
      </c>
      <c r="N133" s="142">
        <f t="shared" si="12"/>
        <v>0</v>
      </c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</row>
    <row r="134" spans="1:49" s="29" customFormat="1" ht="22.5" customHeight="1" x14ac:dyDescent="0.25">
      <c r="A134" s="3"/>
      <c r="B134" s="217" t="s">
        <v>317</v>
      </c>
      <c r="C134" s="82" t="s">
        <v>318</v>
      </c>
      <c r="D134" s="8" t="s">
        <v>15</v>
      </c>
      <c r="E134" s="74">
        <v>11.4</v>
      </c>
      <c r="F134" s="78" t="s">
        <v>318</v>
      </c>
      <c r="G134" s="80"/>
      <c r="H134" s="80" t="s">
        <v>319</v>
      </c>
      <c r="I134" s="140">
        <v>447.94</v>
      </c>
      <c r="J134" s="9"/>
      <c r="K134" s="142">
        <f t="shared" si="13"/>
        <v>0</v>
      </c>
      <c r="L134" s="81">
        <v>0</v>
      </c>
      <c r="M134" s="142">
        <f t="shared" si="11"/>
        <v>0</v>
      </c>
      <c r="N134" s="142">
        <f t="shared" si="12"/>
        <v>0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</row>
    <row r="135" spans="1:49" s="29" customFormat="1" ht="22.5" customHeight="1" x14ac:dyDescent="0.25">
      <c r="A135" s="3"/>
      <c r="B135" s="219"/>
      <c r="C135" s="82" t="s">
        <v>320</v>
      </c>
      <c r="D135" s="8" t="s">
        <v>15</v>
      </c>
      <c r="E135" s="74">
        <v>11.4</v>
      </c>
      <c r="F135" s="78" t="s">
        <v>320</v>
      </c>
      <c r="G135" s="80"/>
      <c r="H135" s="80" t="s">
        <v>319</v>
      </c>
      <c r="I135" s="140">
        <v>813.62</v>
      </c>
      <c r="J135" s="9"/>
      <c r="K135" s="142">
        <f t="shared" si="13"/>
        <v>0</v>
      </c>
      <c r="L135" s="81">
        <v>0</v>
      </c>
      <c r="M135" s="142">
        <f t="shared" si="11"/>
        <v>0</v>
      </c>
      <c r="N135" s="142">
        <f t="shared" si="12"/>
        <v>0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</row>
    <row r="136" spans="1:49" s="29" customFormat="1" ht="34.5" customHeight="1" x14ac:dyDescent="0.25">
      <c r="A136" s="3"/>
      <c r="B136" s="217" t="s">
        <v>29</v>
      </c>
      <c r="C136" s="79" t="s">
        <v>321</v>
      </c>
      <c r="D136" s="10" t="s">
        <v>9</v>
      </c>
      <c r="E136" s="74">
        <v>14</v>
      </c>
      <c r="F136" s="75" t="s">
        <v>30</v>
      </c>
      <c r="G136" s="10" t="s">
        <v>169</v>
      </c>
      <c r="H136" s="10" t="s">
        <v>31</v>
      </c>
      <c r="I136" s="179"/>
      <c r="J136" s="9"/>
      <c r="K136" s="142">
        <f t="shared" si="13"/>
        <v>0</v>
      </c>
      <c r="L136" s="81">
        <v>0</v>
      </c>
      <c r="M136" s="142">
        <f t="shared" si="11"/>
        <v>0</v>
      </c>
      <c r="N136" s="142">
        <f t="shared" si="12"/>
        <v>0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</row>
    <row r="137" spans="1:49" s="146" customFormat="1" ht="34.5" customHeight="1" x14ac:dyDescent="0.25">
      <c r="A137" s="144"/>
      <c r="B137" s="219"/>
      <c r="C137" s="150" t="s">
        <v>462</v>
      </c>
      <c r="D137" s="74" t="s">
        <v>9</v>
      </c>
      <c r="E137" s="74">
        <v>11.3</v>
      </c>
      <c r="F137" s="150" t="s">
        <v>462</v>
      </c>
      <c r="G137" s="147"/>
      <c r="H137" s="74" t="s">
        <v>489</v>
      </c>
      <c r="I137" s="140">
        <v>301.62</v>
      </c>
      <c r="J137" s="141"/>
      <c r="K137" s="142">
        <f t="shared" si="13"/>
        <v>0</v>
      </c>
      <c r="L137" s="145">
        <v>0</v>
      </c>
      <c r="M137" s="142">
        <f t="shared" si="11"/>
        <v>0</v>
      </c>
      <c r="N137" s="142">
        <f t="shared" si="12"/>
        <v>0</v>
      </c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  <c r="AA137" s="144"/>
      <c r="AB137" s="144"/>
      <c r="AC137" s="144"/>
      <c r="AD137" s="144"/>
      <c r="AE137" s="144"/>
      <c r="AF137" s="144"/>
      <c r="AG137" s="144"/>
      <c r="AH137" s="144"/>
      <c r="AI137" s="144"/>
      <c r="AJ137" s="144"/>
      <c r="AK137" s="144"/>
      <c r="AL137" s="144"/>
      <c r="AM137" s="144"/>
      <c r="AN137" s="144"/>
      <c r="AO137" s="144"/>
      <c r="AP137" s="144"/>
      <c r="AQ137" s="144"/>
      <c r="AR137" s="144"/>
      <c r="AS137" s="144"/>
      <c r="AT137" s="144"/>
      <c r="AU137" s="144"/>
      <c r="AV137" s="144"/>
      <c r="AW137" s="144"/>
    </row>
    <row r="138" spans="1:49" s="146" customFormat="1" ht="34.5" customHeight="1" x14ac:dyDescent="0.25">
      <c r="A138" s="144"/>
      <c r="B138" s="217" t="s">
        <v>34</v>
      </c>
      <c r="C138" s="150" t="s">
        <v>373</v>
      </c>
      <c r="D138" s="89" t="s">
        <v>15</v>
      </c>
      <c r="E138" s="74" t="s">
        <v>577</v>
      </c>
      <c r="F138" s="150" t="s">
        <v>373</v>
      </c>
      <c r="G138" s="147"/>
      <c r="H138" s="100" t="s">
        <v>485</v>
      </c>
      <c r="I138" s="140">
        <v>799.78</v>
      </c>
      <c r="J138" s="141"/>
      <c r="K138" s="142">
        <f t="shared" si="13"/>
        <v>0</v>
      </c>
      <c r="L138" s="145">
        <v>0</v>
      </c>
      <c r="M138" s="142">
        <f t="shared" si="11"/>
        <v>0</v>
      </c>
      <c r="N138" s="142">
        <f t="shared" si="12"/>
        <v>0</v>
      </c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  <c r="AA138" s="144"/>
      <c r="AB138" s="144"/>
      <c r="AC138" s="144"/>
      <c r="AD138" s="144"/>
      <c r="AE138" s="144"/>
      <c r="AF138" s="144"/>
      <c r="AG138" s="144"/>
      <c r="AH138" s="144"/>
      <c r="AI138" s="144"/>
      <c r="AJ138" s="144"/>
      <c r="AK138" s="144"/>
      <c r="AL138" s="144"/>
      <c r="AM138" s="144"/>
      <c r="AN138" s="144"/>
      <c r="AO138" s="144"/>
      <c r="AP138" s="144"/>
      <c r="AQ138" s="144"/>
      <c r="AR138" s="144"/>
      <c r="AS138" s="144"/>
      <c r="AT138" s="144"/>
      <c r="AU138" s="144"/>
      <c r="AV138" s="144"/>
      <c r="AW138" s="144"/>
    </row>
    <row r="139" spans="1:49" s="146" customFormat="1" ht="30.75" customHeight="1" x14ac:dyDescent="0.25">
      <c r="A139" s="144"/>
      <c r="B139" s="218"/>
      <c r="C139" s="148" t="s">
        <v>460</v>
      </c>
      <c r="D139" s="89" t="s">
        <v>15</v>
      </c>
      <c r="E139" s="74" t="s">
        <v>577</v>
      </c>
      <c r="F139" s="148" t="s">
        <v>460</v>
      </c>
      <c r="G139" s="149"/>
      <c r="H139" s="100" t="s">
        <v>485</v>
      </c>
      <c r="I139" s="140">
        <v>997.55</v>
      </c>
      <c r="J139" s="141"/>
      <c r="K139" s="142">
        <f t="shared" si="13"/>
        <v>0</v>
      </c>
      <c r="L139" s="145">
        <v>0</v>
      </c>
      <c r="M139" s="142">
        <f t="shared" si="11"/>
        <v>0</v>
      </c>
      <c r="N139" s="142">
        <f t="shared" si="12"/>
        <v>0</v>
      </c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  <c r="AA139" s="144"/>
      <c r="AB139" s="144"/>
      <c r="AC139" s="144"/>
      <c r="AD139" s="144"/>
      <c r="AE139" s="144"/>
      <c r="AF139" s="144"/>
      <c r="AG139" s="144"/>
      <c r="AH139" s="144"/>
      <c r="AI139" s="144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44"/>
    </row>
    <row r="140" spans="1:49" s="146" customFormat="1" ht="30.75" customHeight="1" x14ac:dyDescent="0.25">
      <c r="A140" s="144"/>
      <c r="B140" s="218"/>
      <c r="C140" s="99" t="s">
        <v>461</v>
      </c>
      <c r="D140" s="89" t="s">
        <v>15</v>
      </c>
      <c r="E140" s="74" t="s">
        <v>577</v>
      </c>
      <c r="F140" s="148" t="s">
        <v>461</v>
      </c>
      <c r="G140" s="100"/>
      <c r="H140" s="100" t="s">
        <v>485</v>
      </c>
      <c r="I140" s="140">
        <v>1231.44</v>
      </c>
      <c r="J140" s="141"/>
      <c r="K140" s="142">
        <f t="shared" si="13"/>
        <v>0</v>
      </c>
      <c r="L140" s="145">
        <v>0</v>
      </c>
      <c r="M140" s="142">
        <f t="shared" ref="M140:M153" si="14">SUM(K140*L140)</f>
        <v>0</v>
      </c>
      <c r="N140" s="142">
        <f t="shared" ref="N140:N153" si="15">SUM(K140+M140)</f>
        <v>0</v>
      </c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  <c r="AA140" s="144"/>
      <c r="AB140" s="144"/>
      <c r="AC140" s="144"/>
      <c r="AD140" s="144"/>
      <c r="AE140" s="144"/>
      <c r="AF140" s="144"/>
      <c r="AG140" s="144"/>
      <c r="AH140" s="144"/>
      <c r="AI140" s="144"/>
      <c r="AJ140" s="144"/>
      <c r="AK140" s="144"/>
      <c r="AL140" s="144"/>
      <c r="AM140" s="144"/>
      <c r="AN140" s="144"/>
      <c r="AO140" s="144"/>
      <c r="AP140" s="144"/>
      <c r="AQ140" s="144"/>
      <c r="AR140" s="144"/>
      <c r="AS140" s="144"/>
      <c r="AT140" s="144"/>
      <c r="AU140" s="144"/>
      <c r="AV140" s="144"/>
      <c r="AW140" s="144"/>
    </row>
    <row r="141" spans="1:49" s="146" customFormat="1" ht="31.5" customHeight="1" x14ac:dyDescent="0.25">
      <c r="A141" s="144"/>
      <c r="B141" s="218"/>
      <c r="C141" s="99" t="s">
        <v>388</v>
      </c>
      <c r="D141" s="89" t="s">
        <v>15</v>
      </c>
      <c r="E141" s="74" t="s">
        <v>577</v>
      </c>
      <c r="F141" s="99" t="s">
        <v>388</v>
      </c>
      <c r="G141" s="100"/>
      <c r="H141" s="100" t="s">
        <v>35</v>
      </c>
      <c r="I141" s="140">
        <v>110.8</v>
      </c>
      <c r="J141" s="141"/>
      <c r="K141" s="142">
        <f t="shared" si="13"/>
        <v>0</v>
      </c>
      <c r="L141" s="145">
        <v>0</v>
      </c>
      <c r="M141" s="142">
        <f t="shared" si="14"/>
        <v>0</v>
      </c>
      <c r="N141" s="142">
        <f t="shared" si="15"/>
        <v>0</v>
      </c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  <c r="AA141" s="144"/>
      <c r="AB141" s="144"/>
      <c r="AC141" s="144"/>
      <c r="AD141" s="144"/>
      <c r="AE141" s="144"/>
      <c r="AF141" s="144"/>
      <c r="AG141" s="144"/>
      <c r="AH141" s="144"/>
      <c r="AI141" s="144"/>
      <c r="AJ141" s="144"/>
      <c r="AK141" s="144"/>
      <c r="AL141" s="144"/>
      <c r="AM141" s="144"/>
      <c r="AN141" s="144"/>
      <c r="AO141" s="144"/>
      <c r="AP141" s="144"/>
      <c r="AQ141" s="144"/>
      <c r="AR141" s="144"/>
      <c r="AS141" s="144"/>
      <c r="AT141" s="144"/>
      <c r="AU141" s="144"/>
      <c r="AV141" s="144"/>
      <c r="AW141" s="144"/>
    </row>
    <row r="142" spans="1:49" s="146" customFormat="1" ht="31.5" customHeight="1" x14ac:dyDescent="0.25">
      <c r="A142" s="144"/>
      <c r="B142" s="218"/>
      <c r="C142" s="99" t="s">
        <v>374</v>
      </c>
      <c r="D142" s="89" t="s">
        <v>15</v>
      </c>
      <c r="E142" s="74" t="s">
        <v>578</v>
      </c>
      <c r="F142" s="99" t="s">
        <v>374</v>
      </c>
      <c r="G142" s="100"/>
      <c r="H142" s="100" t="s">
        <v>487</v>
      </c>
      <c r="I142" s="140">
        <v>1658.97</v>
      </c>
      <c r="J142" s="141"/>
      <c r="K142" s="142">
        <f t="shared" si="13"/>
        <v>0</v>
      </c>
      <c r="L142" s="145">
        <v>0</v>
      </c>
      <c r="M142" s="142">
        <f t="shared" si="14"/>
        <v>0</v>
      </c>
      <c r="N142" s="142">
        <f t="shared" si="15"/>
        <v>0</v>
      </c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  <c r="AA142" s="144"/>
      <c r="AB142" s="144"/>
      <c r="AC142" s="144"/>
      <c r="AD142" s="144"/>
      <c r="AE142" s="144"/>
      <c r="AF142" s="144"/>
      <c r="AG142" s="144"/>
      <c r="AH142" s="144"/>
      <c r="AI142" s="144"/>
      <c r="AJ142" s="144"/>
      <c r="AK142" s="144"/>
      <c r="AL142" s="144"/>
      <c r="AM142" s="144"/>
      <c r="AN142" s="144"/>
      <c r="AO142" s="144"/>
      <c r="AP142" s="144"/>
      <c r="AQ142" s="144"/>
      <c r="AR142" s="144"/>
      <c r="AS142" s="144"/>
      <c r="AT142" s="144"/>
      <c r="AU142" s="144"/>
      <c r="AV142" s="144"/>
      <c r="AW142" s="144"/>
    </row>
    <row r="143" spans="1:49" s="146" customFormat="1" ht="31.5" customHeight="1" x14ac:dyDescent="0.25">
      <c r="A143" s="144"/>
      <c r="B143" s="218"/>
      <c r="C143" s="99" t="s">
        <v>375</v>
      </c>
      <c r="D143" s="89" t="s">
        <v>15</v>
      </c>
      <c r="E143" s="74" t="s">
        <v>578</v>
      </c>
      <c r="F143" s="99" t="s">
        <v>375</v>
      </c>
      <c r="G143" s="100"/>
      <c r="H143" s="100" t="s">
        <v>486</v>
      </c>
      <c r="I143" s="140">
        <v>2089.96</v>
      </c>
      <c r="J143" s="141"/>
      <c r="K143" s="142">
        <f t="shared" si="13"/>
        <v>0</v>
      </c>
      <c r="L143" s="145">
        <v>0</v>
      </c>
      <c r="M143" s="142">
        <f t="shared" si="14"/>
        <v>0</v>
      </c>
      <c r="N143" s="142">
        <f t="shared" si="15"/>
        <v>0</v>
      </c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  <c r="AA143" s="144"/>
      <c r="AB143" s="144"/>
      <c r="AC143" s="144"/>
      <c r="AD143" s="144"/>
      <c r="AE143" s="144"/>
      <c r="AF143" s="144"/>
      <c r="AG143" s="144"/>
      <c r="AH143" s="144"/>
      <c r="AI143" s="144"/>
      <c r="AJ143" s="144"/>
      <c r="AK143" s="144"/>
      <c r="AL143" s="144"/>
      <c r="AM143" s="144"/>
      <c r="AN143" s="144"/>
      <c r="AO143" s="144"/>
      <c r="AP143" s="144"/>
      <c r="AQ143" s="144"/>
      <c r="AR143" s="144"/>
      <c r="AS143" s="144"/>
      <c r="AT143" s="144"/>
      <c r="AU143" s="144"/>
      <c r="AV143" s="144"/>
      <c r="AW143" s="144"/>
    </row>
    <row r="144" spans="1:49" s="146" customFormat="1" ht="72" customHeight="1" x14ac:dyDescent="0.25">
      <c r="A144" s="144"/>
      <c r="B144" s="218"/>
      <c r="C144" s="99" t="s">
        <v>490</v>
      </c>
      <c r="D144" s="89" t="s">
        <v>15</v>
      </c>
      <c r="E144" s="74" t="s">
        <v>579</v>
      </c>
      <c r="F144" s="99" t="s">
        <v>491</v>
      </c>
      <c r="G144" s="100"/>
      <c r="H144" s="100" t="s">
        <v>485</v>
      </c>
      <c r="I144" s="140">
        <v>1262.5899999999999</v>
      </c>
      <c r="J144" s="141"/>
      <c r="K144" s="142">
        <f t="shared" si="13"/>
        <v>0</v>
      </c>
      <c r="L144" s="145">
        <v>0</v>
      </c>
      <c r="M144" s="142">
        <f t="shared" si="14"/>
        <v>0</v>
      </c>
      <c r="N144" s="142">
        <f t="shared" si="15"/>
        <v>0</v>
      </c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4"/>
      <c r="AN144" s="144"/>
      <c r="AO144" s="144"/>
      <c r="AP144" s="144"/>
      <c r="AQ144" s="144"/>
      <c r="AR144" s="144"/>
      <c r="AS144" s="144"/>
      <c r="AT144" s="144"/>
      <c r="AU144" s="144"/>
      <c r="AV144" s="144"/>
      <c r="AW144" s="144"/>
    </row>
    <row r="145" spans="1:49" s="29" customFormat="1" ht="27.75" customHeight="1" x14ac:dyDescent="0.25">
      <c r="A145" s="3"/>
      <c r="B145" s="218"/>
      <c r="C145" s="73" t="s">
        <v>463</v>
      </c>
      <c r="D145" s="8" t="s">
        <v>15</v>
      </c>
      <c r="E145" s="74" t="s">
        <v>580</v>
      </c>
      <c r="F145" s="73" t="s">
        <v>463</v>
      </c>
      <c r="G145" s="90"/>
      <c r="H145" s="90" t="s">
        <v>12</v>
      </c>
      <c r="I145" s="179"/>
      <c r="J145" s="9"/>
      <c r="K145" s="142">
        <f t="shared" si="13"/>
        <v>0</v>
      </c>
      <c r="L145" s="81">
        <v>0</v>
      </c>
      <c r="M145" s="142">
        <f t="shared" si="14"/>
        <v>0</v>
      </c>
      <c r="N145" s="142">
        <f t="shared" si="15"/>
        <v>0</v>
      </c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</row>
    <row r="146" spans="1:49" s="29" customFormat="1" ht="27.75" customHeight="1" x14ac:dyDescent="0.25">
      <c r="A146" s="3"/>
      <c r="B146" s="218"/>
      <c r="C146" s="99" t="s">
        <v>464</v>
      </c>
      <c r="D146" s="89" t="s">
        <v>15</v>
      </c>
      <c r="E146" s="74" t="s">
        <v>579</v>
      </c>
      <c r="F146" s="99" t="s">
        <v>464</v>
      </c>
      <c r="G146" s="100"/>
      <c r="H146" s="100" t="s">
        <v>485</v>
      </c>
      <c r="I146" s="140">
        <v>3140.24</v>
      </c>
      <c r="J146" s="141"/>
      <c r="K146" s="142">
        <f t="shared" si="13"/>
        <v>0</v>
      </c>
      <c r="L146" s="145">
        <v>0</v>
      </c>
      <c r="M146" s="142">
        <f t="shared" si="14"/>
        <v>0</v>
      </c>
      <c r="N146" s="142">
        <f t="shared" si="15"/>
        <v>0</v>
      </c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</row>
    <row r="147" spans="1:49" s="29" customFormat="1" ht="27.75" customHeight="1" x14ac:dyDescent="0.25">
      <c r="A147" s="3"/>
      <c r="B147" s="218"/>
      <c r="C147" s="99" t="s">
        <v>404</v>
      </c>
      <c r="D147" s="89" t="s">
        <v>15</v>
      </c>
      <c r="E147" s="74" t="s">
        <v>580</v>
      </c>
      <c r="F147" s="99" t="s">
        <v>404</v>
      </c>
      <c r="G147" s="100"/>
      <c r="H147" s="100" t="s">
        <v>12</v>
      </c>
      <c r="I147" s="179"/>
      <c r="J147" s="141"/>
      <c r="K147" s="142">
        <f t="shared" si="13"/>
        <v>0</v>
      </c>
      <c r="L147" s="145">
        <v>0</v>
      </c>
      <c r="M147" s="142">
        <f t="shared" si="14"/>
        <v>0</v>
      </c>
      <c r="N147" s="142">
        <f t="shared" si="15"/>
        <v>0</v>
      </c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</row>
    <row r="148" spans="1:49" s="29" customFormat="1" ht="27.75" customHeight="1" x14ac:dyDescent="0.25">
      <c r="A148" s="3"/>
      <c r="B148" s="218"/>
      <c r="C148" s="99" t="s">
        <v>405</v>
      </c>
      <c r="D148" s="89" t="s">
        <v>15</v>
      </c>
      <c r="E148" s="74" t="s">
        <v>580</v>
      </c>
      <c r="F148" s="99" t="s">
        <v>405</v>
      </c>
      <c r="G148" s="100"/>
      <c r="H148" s="100" t="s">
        <v>12</v>
      </c>
      <c r="I148" s="140">
        <v>3868.6007853940605</v>
      </c>
      <c r="J148" s="141"/>
      <c r="K148" s="142">
        <f t="shared" si="13"/>
        <v>0</v>
      </c>
      <c r="L148" s="145">
        <v>0</v>
      </c>
      <c r="M148" s="142">
        <f t="shared" si="14"/>
        <v>0</v>
      </c>
      <c r="N148" s="142">
        <f t="shared" si="15"/>
        <v>0</v>
      </c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</row>
    <row r="149" spans="1:49" s="29" customFormat="1" ht="27.75" customHeight="1" x14ac:dyDescent="0.25">
      <c r="A149" s="3"/>
      <c r="B149" s="218"/>
      <c r="C149" s="99" t="s">
        <v>407</v>
      </c>
      <c r="D149" s="89" t="s">
        <v>15</v>
      </c>
      <c r="E149" s="74" t="s">
        <v>580</v>
      </c>
      <c r="F149" s="99" t="s">
        <v>407</v>
      </c>
      <c r="G149" s="100"/>
      <c r="H149" s="100" t="s">
        <v>12</v>
      </c>
      <c r="I149" s="140">
        <v>1486.88</v>
      </c>
      <c r="J149" s="141"/>
      <c r="K149" s="142">
        <f t="shared" si="13"/>
        <v>0</v>
      </c>
      <c r="L149" s="145">
        <v>0</v>
      </c>
      <c r="M149" s="142">
        <f t="shared" si="14"/>
        <v>0</v>
      </c>
      <c r="N149" s="142">
        <f t="shared" si="15"/>
        <v>0</v>
      </c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</row>
    <row r="150" spans="1:49" s="29" customFormat="1" ht="27.75" customHeight="1" x14ac:dyDescent="0.25">
      <c r="A150" s="3"/>
      <c r="B150" s="218"/>
      <c r="C150" s="73" t="s">
        <v>322</v>
      </c>
      <c r="D150" s="8" t="s">
        <v>15</v>
      </c>
      <c r="E150" s="74" t="s">
        <v>580</v>
      </c>
      <c r="F150" s="73" t="s">
        <v>322</v>
      </c>
      <c r="G150" s="90"/>
      <c r="H150" s="90" t="s">
        <v>12</v>
      </c>
      <c r="I150" s="179"/>
      <c r="J150" s="9"/>
      <c r="K150" s="142">
        <f t="shared" si="13"/>
        <v>0</v>
      </c>
      <c r="L150" s="81">
        <v>0</v>
      </c>
      <c r="M150" s="142">
        <f t="shared" si="14"/>
        <v>0</v>
      </c>
      <c r="N150" s="142">
        <f t="shared" si="15"/>
        <v>0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</row>
    <row r="151" spans="1:49" s="29" customFormat="1" ht="27.75" customHeight="1" x14ac:dyDescent="0.25">
      <c r="A151" s="3"/>
      <c r="B151" s="218"/>
      <c r="C151" s="73" t="s">
        <v>36</v>
      </c>
      <c r="D151" s="8" t="s">
        <v>15</v>
      </c>
      <c r="E151" s="74" t="s">
        <v>580</v>
      </c>
      <c r="F151" s="73" t="s">
        <v>36</v>
      </c>
      <c r="G151" s="90"/>
      <c r="H151" s="90" t="s">
        <v>12</v>
      </c>
      <c r="I151" s="179"/>
      <c r="J151" s="9"/>
      <c r="K151" s="142">
        <f t="shared" ref="K151:K152" si="16">SUM(I151*J151)</f>
        <v>0</v>
      </c>
      <c r="L151" s="81">
        <v>0</v>
      </c>
      <c r="M151" s="142">
        <f t="shared" si="14"/>
        <v>0</v>
      </c>
      <c r="N151" s="142">
        <f t="shared" si="15"/>
        <v>0</v>
      </c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</row>
    <row r="152" spans="1:49" s="29" customFormat="1" ht="27.75" customHeight="1" x14ac:dyDescent="0.25">
      <c r="A152" s="3"/>
      <c r="B152" s="218"/>
      <c r="C152" s="73" t="s">
        <v>37</v>
      </c>
      <c r="D152" s="8" t="s">
        <v>15</v>
      </c>
      <c r="E152" s="74" t="s">
        <v>580</v>
      </c>
      <c r="F152" s="73" t="s">
        <v>37</v>
      </c>
      <c r="G152" s="90"/>
      <c r="H152" s="90" t="s">
        <v>12</v>
      </c>
      <c r="I152" s="179"/>
      <c r="J152" s="9"/>
      <c r="K152" s="142">
        <f t="shared" si="16"/>
        <v>0</v>
      </c>
      <c r="L152" s="81">
        <v>0</v>
      </c>
      <c r="M152" s="142">
        <f t="shared" si="14"/>
        <v>0</v>
      </c>
      <c r="N152" s="142">
        <f t="shared" si="15"/>
        <v>0</v>
      </c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</row>
    <row r="153" spans="1:49" s="29" customFormat="1" ht="27.75" customHeight="1" x14ac:dyDescent="0.25">
      <c r="A153" s="3"/>
      <c r="B153" s="219"/>
      <c r="C153" s="73" t="s">
        <v>406</v>
      </c>
      <c r="D153" s="8" t="s">
        <v>15</v>
      </c>
      <c r="E153" s="74" t="s">
        <v>580</v>
      </c>
      <c r="F153" s="73" t="s">
        <v>406</v>
      </c>
      <c r="G153" s="90"/>
      <c r="H153" s="90" t="s">
        <v>12</v>
      </c>
      <c r="I153" s="179"/>
      <c r="J153" s="9"/>
      <c r="K153" s="142">
        <f t="shared" ref="K153" si="17">SUM(I153*J153)</f>
        <v>0</v>
      </c>
      <c r="L153" s="81">
        <v>0</v>
      </c>
      <c r="M153" s="142">
        <f t="shared" si="14"/>
        <v>0</v>
      </c>
      <c r="N153" s="142">
        <f t="shared" si="15"/>
        <v>0</v>
      </c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</row>
    <row r="154" spans="1:49" s="29" customFormat="1" ht="30.75" customHeight="1" x14ac:dyDescent="0.2">
      <c r="A154" s="3"/>
      <c r="B154" s="11"/>
      <c r="C154" s="11"/>
      <c r="D154" s="12"/>
      <c r="E154" s="11"/>
      <c r="F154" s="91" t="s">
        <v>323</v>
      </c>
      <c r="G154" s="92"/>
      <c r="H154" s="92"/>
      <c r="I154" s="92"/>
      <c r="J154" s="92"/>
      <c r="K154" s="93">
        <f>SUM(K11:K153)</f>
        <v>0</v>
      </c>
      <c r="L154" s="94"/>
      <c r="M154" s="93">
        <f>SUM(M11:M153)</f>
        <v>0</v>
      </c>
      <c r="N154" s="93">
        <f>SUM(N11:N153)</f>
        <v>0</v>
      </c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</row>
    <row r="155" spans="1:49" s="29" customFormat="1" ht="25.5" customHeight="1" x14ac:dyDescent="0.25">
      <c r="A155" s="3"/>
      <c r="B155" s="234" t="s">
        <v>453</v>
      </c>
      <c r="C155" s="95" t="s">
        <v>324</v>
      </c>
      <c r="D155" s="8" t="s">
        <v>9</v>
      </c>
      <c r="E155" s="10">
        <v>7.1</v>
      </c>
      <c r="F155" s="75" t="s">
        <v>325</v>
      </c>
      <c r="G155" s="80" t="s">
        <v>169</v>
      </c>
      <c r="H155" s="80" t="s">
        <v>158</v>
      </c>
      <c r="I155" s="7">
        <v>393.72</v>
      </c>
      <c r="J155" s="9"/>
      <c r="K155" s="76">
        <f t="shared" ref="K155:K158" si="18">SUM(I155*J155)</f>
        <v>0</v>
      </c>
      <c r="L155" s="81">
        <v>0</v>
      </c>
      <c r="M155" s="76">
        <f t="shared" ref="M155:M160" si="19">SUM(K155*L155)</f>
        <v>0</v>
      </c>
      <c r="N155" s="76">
        <f t="shared" ref="N155:N160" si="20">SUM(K155+M155)</f>
        <v>0</v>
      </c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</row>
    <row r="156" spans="1:49" s="29" customFormat="1" ht="25.5" customHeight="1" x14ac:dyDescent="0.25">
      <c r="A156" s="3"/>
      <c r="B156" s="235"/>
      <c r="C156" s="95" t="s">
        <v>326</v>
      </c>
      <c r="D156" s="8" t="s">
        <v>9</v>
      </c>
      <c r="E156" s="10">
        <v>7.1</v>
      </c>
      <c r="F156" s="75" t="s">
        <v>327</v>
      </c>
      <c r="G156" s="80" t="s">
        <v>169</v>
      </c>
      <c r="H156" s="80" t="s">
        <v>158</v>
      </c>
      <c r="I156" s="7">
        <v>442.04</v>
      </c>
      <c r="J156" s="9"/>
      <c r="K156" s="76">
        <f t="shared" si="18"/>
        <v>0</v>
      </c>
      <c r="L156" s="81">
        <v>0</v>
      </c>
      <c r="M156" s="76">
        <f t="shared" si="19"/>
        <v>0</v>
      </c>
      <c r="N156" s="76">
        <f t="shared" si="20"/>
        <v>0</v>
      </c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</row>
    <row r="157" spans="1:49" s="29" customFormat="1" ht="47.25" customHeight="1" x14ac:dyDescent="0.25">
      <c r="A157" s="3"/>
      <c r="B157" s="235"/>
      <c r="C157" s="95" t="s">
        <v>328</v>
      </c>
      <c r="D157" s="8" t="s">
        <v>9</v>
      </c>
      <c r="E157" s="10" t="s">
        <v>450</v>
      </c>
      <c r="F157" s="75" t="s">
        <v>329</v>
      </c>
      <c r="G157" s="80" t="s">
        <v>169</v>
      </c>
      <c r="H157" s="80" t="s">
        <v>330</v>
      </c>
      <c r="I157" s="7">
        <v>393.72</v>
      </c>
      <c r="J157" s="9"/>
      <c r="K157" s="76">
        <f t="shared" si="18"/>
        <v>0</v>
      </c>
      <c r="L157" s="81">
        <v>0</v>
      </c>
      <c r="M157" s="76">
        <f t="shared" si="19"/>
        <v>0</v>
      </c>
      <c r="N157" s="76">
        <f t="shared" si="20"/>
        <v>0</v>
      </c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</row>
    <row r="158" spans="1:49" s="29" customFormat="1" ht="52.5" customHeight="1" x14ac:dyDescent="0.25">
      <c r="A158" s="3"/>
      <c r="B158" s="235"/>
      <c r="C158" s="95" t="s">
        <v>331</v>
      </c>
      <c r="D158" s="8" t="s">
        <v>9</v>
      </c>
      <c r="E158" s="10" t="s">
        <v>450</v>
      </c>
      <c r="F158" s="75" t="s">
        <v>332</v>
      </c>
      <c r="G158" s="80" t="s">
        <v>169</v>
      </c>
      <c r="H158" s="80" t="s">
        <v>330</v>
      </c>
      <c r="I158" s="7">
        <v>442.04</v>
      </c>
      <c r="J158" s="9"/>
      <c r="K158" s="76">
        <f t="shared" si="18"/>
        <v>0</v>
      </c>
      <c r="L158" s="81">
        <v>0</v>
      </c>
      <c r="M158" s="76">
        <f t="shared" si="19"/>
        <v>0</v>
      </c>
      <c r="N158" s="76">
        <f t="shared" si="20"/>
        <v>0</v>
      </c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</row>
    <row r="159" spans="1:49" s="29" customFormat="1" ht="30" customHeight="1" x14ac:dyDescent="0.25">
      <c r="A159" s="3"/>
      <c r="B159" s="232" t="s">
        <v>454</v>
      </c>
      <c r="C159" s="128" t="s">
        <v>360</v>
      </c>
      <c r="D159" s="8" t="s">
        <v>9</v>
      </c>
      <c r="E159" s="10" t="s">
        <v>451</v>
      </c>
      <c r="F159" s="75" t="s">
        <v>160</v>
      </c>
      <c r="G159" s="80" t="s">
        <v>169</v>
      </c>
      <c r="H159" s="80" t="s">
        <v>158</v>
      </c>
      <c r="I159" s="7">
        <v>-393.72</v>
      </c>
      <c r="J159" s="9"/>
      <c r="K159" s="76">
        <f>IF(J159&gt;(J155+J157),SUM((J155+J157)*I159),SUM(I159*J159))</f>
        <v>0</v>
      </c>
      <c r="L159" s="81">
        <v>0</v>
      </c>
      <c r="M159" s="76">
        <f t="shared" si="19"/>
        <v>0</v>
      </c>
      <c r="N159" s="76">
        <f t="shared" si="20"/>
        <v>0</v>
      </c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</row>
    <row r="160" spans="1:49" s="29" customFormat="1" ht="30" customHeight="1" x14ac:dyDescent="0.25">
      <c r="A160" s="3"/>
      <c r="B160" s="233"/>
      <c r="C160" s="128" t="s">
        <v>361</v>
      </c>
      <c r="D160" s="8" t="s">
        <v>9</v>
      </c>
      <c r="E160" s="10" t="s">
        <v>451</v>
      </c>
      <c r="F160" s="75" t="s">
        <v>161</v>
      </c>
      <c r="G160" s="80" t="s">
        <v>169</v>
      </c>
      <c r="H160" s="80" t="s">
        <v>158</v>
      </c>
      <c r="I160" s="7">
        <v>-442.04</v>
      </c>
      <c r="J160" s="9"/>
      <c r="K160" s="76">
        <f>IF(J160&gt;(J156+J158),SUM((J156+J158)*I160),SUM(I160*J160))</f>
        <v>0</v>
      </c>
      <c r="L160" s="81">
        <v>0</v>
      </c>
      <c r="M160" s="76">
        <f t="shared" si="19"/>
        <v>0</v>
      </c>
      <c r="N160" s="76">
        <f t="shared" si="20"/>
        <v>0</v>
      </c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</row>
    <row r="161" spans="1:49" ht="21.75" customHeight="1" x14ac:dyDescent="0.2">
      <c r="B161" s="230" t="s">
        <v>431</v>
      </c>
      <c r="C161" s="130" t="s">
        <v>432</v>
      </c>
      <c r="D161" s="231" t="s">
        <v>9</v>
      </c>
      <c r="E161" s="10">
        <v>7.2</v>
      </c>
      <c r="F161" s="75" t="s">
        <v>432</v>
      </c>
      <c r="G161" s="80"/>
      <c r="H161" s="80"/>
      <c r="I161" s="7">
        <v>77.540000000000006</v>
      </c>
      <c r="J161" s="9"/>
      <c r="K161" s="142">
        <f t="shared" ref="K161:K162" si="21">SUM(I161*J161)</f>
        <v>0</v>
      </c>
      <c r="L161" s="81">
        <v>0</v>
      </c>
      <c r="M161" s="76">
        <f t="shared" ref="M161:M162" si="22">SUM(K161*L161)</f>
        <v>0</v>
      </c>
      <c r="N161" s="76">
        <f t="shared" ref="N161:N162" si="23">SUM(K161+M161)</f>
        <v>0</v>
      </c>
    </row>
    <row r="162" spans="1:49" ht="21.75" customHeight="1" x14ac:dyDescent="0.2">
      <c r="B162" s="230"/>
      <c r="C162" s="130" t="s">
        <v>433</v>
      </c>
      <c r="D162" s="231"/>
      <c r="E162" s="10">
        <v>7.2</v>
      </c>
      <c r="F162" s="75" t="s">
        <v>433</v>
      </c>
      <c r="G162" s="80"/>
      <c r="H162" s="80"/>
      <c r="I162" s="7">
        <v>59.35</v>
      </c>
      <c r="J162" s="9"/>
      <c r="K162" s="142">
        <f t="shared" si="21"/>
        <v>0</v>
      </c>
      <c r="L162" s="81">
        <v>0</v>
      </c>
      <c r="M162" s="76">
        <f t="shared" si="22"/>
        <v>0</v>
      </c>
      <c r="N162" s="76">
        <f t="shared" si="23"/>
        <v>0</v>
      </c>
    </row>
    <row r="163" spans="1:49" s="29" customFormat="1" ht="28.5" customHeight="1" x14ac:dyDescent="0.2">
      <c r="A163" s="3"/>
      <c r="B163" s="96"/>
      <c r="C163" s="97"/>
      <c r="D163" s="58"/>
      <c r="E163" s="58"/>
      <c r="F163" s="158" t="s">
        <v>333</v>
      </c>
      <c r="G163" s="159"/>
      <c r="H163" s="159"/>
      <c r="I163" s="159"/>
      <c r="J163" s="160"/>
      <c r="K163" s="161">
        <f>SUM(K155:K162)</f>
        <v>0</v>
      </c>
      <c r="L163" s="162"/>
      <c r="M163" s="104">
        <f>SUM(M155:M160)</f>
        <v>0</v>
      </c>
      <c r="N163" s="104">
        <f>SUM(N155:N162)</f>
        <v>0</v>
      </c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</row>
    <row r="164" spans="1:49" s="3" customFormat="1" ht="18" customHeight="1" x14ac:dyDescent="0.2">
      <c r="B164" s="96"/>
      <c r="C164" s="97"/>
      <c r="D164" s="58"/>
      <c r="E164" s="58"/>
      <c r="F164" s="164"/>
      <c r="G164" s="165"/>
      <c r="H164" s="165"/>
      <c r="I164" s="165"/>
      <c r="J164" s="166"/>
      <c r="K164" s="167"/>
      <c r="L164" s="168"/>
      <c r="M164" s="169"/>
      <c r="N164" s="169"/>
    </row>
    <row r="165" spans="1:49" s="29" customFormat="1" ht="28.5" customHeight="1" x14ac:dyDescent="0.2">
      <c r="A165" s="3"/>
      <c r="B165" s="15"/>
      <c r="C165" s="3"/>
      <c r="D165" s="59"/>
      <c r="E165" s="3"/>
      <c r="F165" s="101" t="s">
        <v>334</v>
      </c>
      <c r="G165" s="102"/>
      <c r="H165" s="102"/>
      <c r="I165" s="102"/>
      <c r="J165" s="103"/>
      <c r="K165" s="104">
        <f>SUM(K154+K163)</f>
        <v>0</v>
      </c>
      <c r="L165" s="98"/>
      <c r="M165" s="104">
        <f>SUM(M154+M163)</f>
        <v>0</v>
      </c>
      <c r="N165" s="104">
        <f>SUM(N154+N163)</f>
        <v>0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</row>
    <row r="166" spans="1:49" s="1" customFormat="1" x14ac:dyDescent="0.2">
      <c r="B166" s="15"/>
      <c r="D166" s="2"/>
      <c r="G166" s="2"/>
      <c r="H166" s="2"/>
      <c r="J166" s="2"/>
      <c r="L166" s="67"/>
      <c r="M166" s="57"/>
      <c r="N166" s="57"/>
    </row>
    <row r="167" spans="1:49" s="1" customFormat="1" x14ac:dyDescent="0.2">
      <c r="B167" s="15"/>
      <c r="D167" s="2"/>
      <c r="E167" s="19" t="s">
        <v>38</v>
      </c>
      <c r="G167" s="2"/>
      <c r="H167" s="2"/>
      <c r="J167" s="2"/>
      <c r="L167" s="67"/>
      <c r="M167" s="57"/>
      <c r="N167" s="57"/>
    </row>
    <row r="168" spans="1:49" s="1" customFormat="1" x14ac:dyDescent="0.2">
      <c r="B168" s="15"/>
      <c r="D168" s="2"/>
      <c r="F168" s="19"/>
      <c r="G168" s="2"/>
      <c r="H168" s="2"/>
      <c r="J168" s="2"/>
      <c r="L168" s="67"/>
      <c r="M168" s="57"/>
      <c r="N168" s="57"/>
    </row>
    <row r="169" spans="1:49" s="3" customFormat="1" ht="24" customHeight="1" x14ac:dyDescent="0.25">
      <c r="B169" s="15"/>
      <c r="D169" s="8" t="s">
        <v>9</v>
      </c>
      <c r="E169" s="54">
        <v>11.2</v>
      </c>
      <c r="F169" s="105" t="s">
        <v>483</v>
      </c>
      <c r="G169" s="54" t="s">
        <v>169</v>
      </c>
      <c r="H169" s="54" t="s">
        <v>40</v>
      </c>
      <c r="I169" s="7">
        <v>146.06</v>
      </c>
      <c r="J169" s="59"/>
      <c r="L169" s="68"/>
      <c r="M169" s="60"/>
      <c r="N169" s="60"/>
    </row>
    <row r="170" spans="1:49" s="3" customFormat="1" ht="24" customHeight="1" x14ac:dyDescent="0.25">
      <c r="B170" s="15"/>
      <c r="D170" s="86" t="s">
        <v>9</v>
      </c>
      <c r="E170" s="86" t="s">
        <v>582</v>
      </c>
      <c r="F170" s="133" t="s">
        <v>484</v>
      </c>
      <c r="G170" s="86"/>
      <c r="H170" s="8" t="s">
        <v>158</v>
      </c>
      <c r="I170" s="7">
        <v>99</v>
      </c>
      <c r="J170" s="59"/>
      <c r="L170" s="68"/>
      <c r="M170" s="60"/>
      <c r="N170" s="60"/>
    </row>
    <row r="171" spans="1:49" s="3" customFormat="1" ht="24" customHeight="1" x14ac:dyDescent="0.25">
      <c r="B171" s="15"/>
      <c r="D171" s="86" t="s">
        <v>9</v>
      </c>
      <c r="E171" s="86" t="s">
        <v>581</v>
      </c>
      <c r="F171" s="133" t="s">
        <v>376</v>
      </c>
      <c r="G171" s="86"/>
      <c r="H171" s="8" t="s">
        <v>158</v>
      </c>
      <c r="I171" s="7">
        <v>80.73</v>
      </c>
      <c r="J171" s="59"/>
      <c r="L171" s="68"/>
      <c r="M171" s="60"/>
      <c r="N171" s="60"/>
    </row>
    <row r="172" spans="1:49" s="1" customFormat="1" x14ac:dyDescent="0.2">
      <c r="B172" s="15"/>
      <c r="D172" s="2"/>
      <c r="G172" s="2"/>
      <c r="H172" s="2"/>
      <c r="J172" s="2"/>
      <c r="L172" s="67"/>
      <c r="M172" s="57"/>
      <c r="N172" s="57"/>
    </row>
    <row r="173" spans="1:49" s="1" customFormat="1" ht="15" x14ac:dyDescent="0.2">
      <c r="B173" s="15"/>
      <c r="D173" s="2"/>
      <c r="E173" s="19" t="s">
        <v>42</v>
      </c>
      <c r="F173" s="1" t="s">
        <v>335</v>
      </c>
      <c r="G173" s="2"/>
      <c r="H173" s="2"/>
      <c r="J173" s="2"/>
      <c r="L173" s="67"/>
      <c r="M173" s="57"/>
      <c r="N173" s="57"/>
    </row>
    <row r="174" spans="1:49" s="1" customFormat="1" x14ac:dyDescent="0.2">
      <c r="B174" s="15"/>
      <c r="D174" s="2"/>
      <c r="G174" s="2"/>
      <c r="H174" s="2"/>
      <c r="J174" s="2"/>
      <c r="L174" s="67"/>
      <c r="M174" s="57"/>
      <c r="N174" s="57"/>
    </row>
    <row r="175" spans="1:49" s="1" customFormat="1" x14ac:dyDescent="0.2">
      <c r="B175" s="15"/>
      <c r="D175" s="2"/>
      <c r="G175" s="2"/>
      <c r="H175" s="2"/>
      <c r="J175" s="2"/>
      <c r="L175" s="67"/>
      <c r="M175" s="57"/>
      <c r="N175" s="57"/>
    </row>
    <row r="176" spans="1:49" s="1" customFormat="1" x14ac:dyDescent="0.2">
      <c r="B176" s="15"/>
      <c r="D176" s="2"/>
      <c r="G176" s="2"/>
      <c r="H176" s="2"/>
      <c r="J176" s="2"/>
      <c r="L176" s="67"/>
      <c r="M176" s="57"/>
      <c r="N176" s="57"/>
    </row>
    <row r="177" spans="2:14" s="1" customFormat="1" x14ac:dyDescent="0.2">
      <c r="B177" s="15"/>
      <c r="D177" s="2"/>
      <c r="G177" s="2"/>
      <c r="H177" s="2"/>
      <c r="J177" s="2"/>
      <c r="L177" s="67"/>
      <c r="M177" s="57"/>
      <c r="N177" s="57"/>
    </row>
    <row r="178" spans="2:14" s="1" customFormat="1" x14ac:dyDescent="0.2">
      <c r="B178" s="15"/>
      <c r="D178" s="2"/>
      <c r="G178" s="2"/>
      <c r="H178" s="2"/>
      <c r="J178" s="2"/>
      <c r="L178" s="67"/>
      <c r="M178" s="57"/>
      <c r="N178" s="57"/>
    </row>
    <row r="179" spans="2:14" s="1" customFormat="1" x14ac:dyDescent="0.2">
      <c r="B179" s="15"/>
      <c r="D179" s="2"/>
      <c r="G179" s="2"/>
      <c r="H179" s="2"/>
      <c r="J179" s="2"/>
      <c r="L179" s="67"/>
      <c r="M179" s="57"/>
      <c r="N179" s="57"/>
    </row>
    <row r="180" spans="2:14" s="1" customFormat="1" x14ac:dyDescent="0.2">
      <c r="B180" s="15"/>
      <c r="D180" s="2"/>
      <c r="G180" s="2"/>
      <c r="H180" s="2"/>
      <c r="J180" s="2"/>
      <c r="L180" s="67"/>
      <c r="M180" s="57"/>
      <c r="N180" s="57"/>
    </row>
    <row r="181" spans="2:14" s="1" customFormat="1" x14ac:dyDescent="0.2">
      <c r="B181" s="15"/>
      <c r="D181" s="2"/>
      <c r="G181" s="2"/>
      <c r="H181" s="2"/>
      <c r="J181" s="2"/>
      <c r="L181" s="67"/>
      <c r="M181" s="57"/>
      <c r="N181" s="57"/>
    </row>
    <row r="182" spans="2:14" s="1" customFormat="1" x14ac:dyDescent="0.2">
      <c r="B182" s="15"/>
      <c r="D182" s="2"/>
      <c r="G182" s="2"/>
      <c r="H182" s="2"/>
      <c r="J182" s="2"/>
      <c r="L182" s="67"/>
      <c r="M182" s="57"/>
      <c r="N182" s="57"/>
    </row>
    <row r="183" spans="2:14" s="1" customFormat="1" x14ac:dyDescent="0.2">
      <c r="B183" s="15"/>
      <c r="D183" s="2"/>
      <c r="G183" s="2"/>
      <c r="H183" s="2"/>
      <c r="J183" s="2"/>
      <c r="L183" s="67"/>
      <c r="M183" s="57"/>
      <c r="N183" s="57"/>
    </row>
    <row r="184" spans="2:14" s="1" customFormat="1" x14ac:dyDescent="0.2">
      <c r="B184" s="15"/>
      <c r="D184" s="2"/>
      <c r="G184" s="2"/>
      <c r="H184" s="2"/>
      <c r="J184" s="2"/>
      <c r="L184" s="67"/>
      <c r="M184" s="57"/>
      <c r="N184" s="57"/>
    </row>
    <row r="185" spans="2:14" s="1" customFormat="1" x14ac:dyDescent="0.2">
      <c r="B185" s="15"/>
      <c r="D185" s="2"/>
      <c r="G185" s="2"/>
      <c r="H185" s="2"/>
      <c r="J185" s="2"/>
      <c r="L185" s="67"/>
      <c r="M185" s="57"/>
      <c r="N185" s="57"/>
    </row>
    <row r="186" spans="2:14" s="1" customFormat="1" x14ac:dyDescent="0.2">
      <c r="B186" s="15"/>
      <c r="D186" s="2"/>
      <c r="G186" s="2"/>
      <c r="H186" s="2"/>
      <c r="J186" s="2"/>
      <c r="L186" s="67"/>
      <c r="M186" s="57"/>
      <c r="N186" s="57"/>
    </row>
    <row r="187" spans="2:14" s="1" customFormat="1" x14ac:dyDescent="0.2">
      <c r="B187" s="15"/>
      <c r="D187" s="2"/>
      <c r="G187" s="2"/>
      <c r="H187" s="2"/>
      <c r="J187" s="2"/>
      <c r="L187" s="67"/>
      <c r="M187" s="57"/>
      <c r="N187" s="57"/>
    </row>
    <row r="188" spans="2:14" s="1" customFormat="1" x14ac:dyDescent="0.2">
      <c r="B188" s="15"/>
      <c r="D188" s="2"/>
      <c r="G188" s="2"/>
      <c r="H188" s="2"/>
      <c r="J188" s="2"/>
      <c r="L188" s="67"/>
      <c r="M188" s="57"/>
      <c r="N188" s="57"/>
    </row>
    <row r="189" spans="2:14" s="1" customFormat="1" x14ac:dyDescent="0.2">
      <c r="B189" s="15"/>
      <c r="D189" s="2"/>
      <c r="G189" s="2"/>
      <c r="H189" s="2"/>
      <c r="J189" s="2"/>
      <c r="L189" s="67"/>
      <c r="M189" s="57"/>
      <c r="N189" s="57"/>
    </row>
    <row r="190" spans="2:14" s="1" customFormat="1" x14ac:dyDescent="0.2">
      <c r="B190" s="15"/>
      <c r="D190" s="2"/>
      <c r="G190" s="2"/>
      <c r="H190" s="2"/>
      <c r="J190" s="2"/>
      <c r="L190" s="67"/>
      <c r="M190" s="57"/>
      <c r="N190" s="57"/>
    </row>
    <row r="191" spans="2:14" s="1" customFormat="1" x14ac:dyDescent="0.2">
      <c r="B191" s="15"/>
      <c r="D191" s="2"/>
      <c r="G191" s="2"/>
      <c r="H191" s="2"/>
      <c r="J191" s="2"/>
      <c r="L191" s="67"/>
      <c r="M191" s="57"/>
      <c r="N191" s="57"/>
    </row>
    <row r="192" spans="2:14" s="1" customFormat="1" x14ac:dyDescent="0.2">
      <c r="B192" s="15"/>
      <c r="D192" s="2"/>
      <c r="G192" s="2"/>
      <c r="H192" s="2"/>
      <c r="J192" s="2"/>
      <c r="L192" s="67"/>
      <c r="M192" s="57"/>
      <c r="N192" s="57"/>
    </row>
    <row r="193" spans="2:14" s="1" customFormat="1" x14ac:dyDescent="0.2">
      <c r="B193" s="15"/>
      <c r="D193" s="2"/>
      <c r="G193" s="2"/>
      <c r="H193" s="2"/>
      <c r="J193" s="2"/>
      <c r="L193" s="67"/>
      <c r="M193" s="57"/>
      <c r="N193" s="57"/>
    </row>
    <row r="194" spans="2:14" s="1" customFormat="1" x14ac:dyDescent="0.2">
      <c r="B194" s="15"/>
      <c r="D194" s="2"/>
      <c r="G194" s="2"/>
      <c r="H194" s="2"/>
      <c r="J194" s="2"/>
      <c r="L194" s="67"/>
      <c r="M194" s="57"/>
      <c r="N194" s="57"/>
    </row>
    <row r="195" spans="2:14" s="1" customFormat="1" x14ac:dyDescent="0.2">
      <c r="B195" s="15"/>
      <c r="D195" s="2"/>
      <c r="G195" s="2"/>
      <c r="H195" s="2"/>
      <c r="J195" s="2"/>
      <c r="L195" s="67"/>
      <c r="M195" s="57"/>
      <c r="N195" s="57"/>
    </row>
    <row r="196" spans="2:14" s="1" customFormat="1" x14ac:dyDescent="0.2">
      <c r="B196" s="15"/>
      <c r="D196" s="2"/>
      <c r="G196" s="2"/>
      <c r="H196" s="2"/>
      <c r="J196" s="2"/>
      <c r="L196" s="67"/>
      <c r="M196" s="57"/>
      <c r="N196" s="57"/>
    </row>
    <row r="197" spans="2:14" s="1" customFormat="1" x14ac:dyDescent="0.2">
      <c r="B197" s="15"/>
      <c r="D197" s="2"/>
      <c r="G197" s="2"/>
      <c r="H197" s="2"/>
      <c r="J197" s="2"/>
      <c r="L197" s="67"/>
      <c r="M197" s="57"/>
      <c r="N197" s="57"/>
    </row>
    <row r="198" spans="2:14" s="1" customFormat="1" x14ac:dyDescent="0.2">
      <c r="B198" s="15"/>
      <c r="D198" s="2"/>
      <c r="G198" s="2"/>
      <c r="H198" s="2"/>
      <c r="J198" s="2"/>
      <c r="L198" s="67"/>
      <c r="M198" s="57"/>
      <c r="N198" s="57"/>
    </row>
    <row r="199" spans="2:14" s="1" customFormat="1" x14ac:dyDescent="0.2">
      <c r="B199" s="15"/>
      <c r="D199" s="2"/>
      <c r="G199" s="2"/>
      <c r="H199" s="2"/>
      <c r="J199" s="2"/>
      <c r="L199" s="67"/>
      <c r="M199" s="57"/>
      <c r="N199" s="57"/>
    </row>
    <row r="200" spans="2:14" s="1" customFormat="1" x14ac:dyDescent="0.2">
      <c r="B200" s="15"/>
      <c r="D200" s="2"/>
      <c r="G200" s="2"/>
      <c r="H200" s="2"/>
      <c r="J200" s="2"/>
      <c r="L200" s="67"/>
      <c r="M200" s="57"/>
      <c r="N200" s="57"/>
    </row>
    <row r="201" spans="2:14" s="1" customFormat="1" x14ac:dyDescent="0.2">
      <c r="B201" s="15"/>
      <c r="D201" s="2"/>
      <c r="G201" s="2"/>
      <c r="H201" s="2"/>
      <c r="J201" s="2"/>
      <c r="L201" s="67"/>
      <c r="M201" s="57"/>
      <c r="N201" s="57"/>
    </row>
    <row r="202" spans="2:14" s="1" customFormat="1" x14ac:dyDescent="0.2">
      <c r="B202" s="15"/>
      <c r="D202" s="2"/>
      <c r="G202" s="2"/>
      <c r="H202" s="2"/>
      <c r="J202" s="2"/>
      <c r="L202" s="67"/>
      <c r="M202" s="57"/>
      <c r="N202" s="57"/>
    </row>
    <row r="203" spans="2:14" s="1" customFormat="1" x14ac:dyDescent="0.2">
      <c r="B203" s="15"/>
      <c r="D203" s="2"/>
      <c r="G203" s="2"/>
      <c r="H203" s="2"/>
      <c r="J203" s="2"/>
      <c r="L203" s="67"/>
      <c r="M203" s="57"/>
      <c r="N203" s="57"/>
    </row>
    <row r="204" spans="2:14" s="1" customFormat="1" x14ac:dyDescent="0.2">
      <c r="B204" s="15"/>
      <c r="D204" s="2"/>
      <c r="G204" s="2"/>
      <c r="H204" s="2"/>
      <c r="J204" s="2"/>
      <c r="L204" s="67"/>
      <c r="M204" s="57"/>
      <c r="N204" s="57"/>
    </row>
    <row r="205" spans="2:14" s="1" customFormat="1" x14ac:dyDescent="0.2">
      <c r="B205" s="15"/>
      <c r="D205" s="2"/>
      <c r="G205" s="2"/>
      <c r="H205" s="2"/>
      <c r="J205" s="2"/>
      <c r="L205" s="67"/>
      <c r="M205" s="57"/>
      <c r="N205" s="57"/>
    </row>
    <row r="206" spans="2:14" s="1" customFormat="1" x14ac:dyDescent="0.2">
      <c r="B206" s="15"/>
      <c r="D206" s="2"/>
      <c r="G206" s="2"/>
      <c r="H206" s="2"/>
      <c r="J206" s="2"/>
      <c r="L206" s="67"/>
      <c r="M206" s="57"/>
      <c r="N206" s="57"/>
    </row>
    <row r="207" spans="2:14" s="1" customFormat="1" x14ac:dyDescent="0.2">
      <c r="B207" s="15"/>
      <c r="D207" s="2"/>
      <c r="G207" s="2"/>
      <c r="H207" s="2"/>
      <c r="J207" s="2"/>
      <c r="L207" s="67"/>
      <c r="M207" s="57"/>
      <c r="N207" s="57"/>
    </row>
    <row r="208" spans="2:14" s="1" customFormat="1" x14ac:dyDescent="0.2">
      <c r="B208" s="15"/>
      <c r="D208" s="2"/>
      <c r="G208" s="2"/>
      <c r="H208" s="2"/>
      <c r="J208" s="2"/>
      <c r="L208" s="67"/>
      <c r="M208" s="57"/>
      <c r="N208" s="57"/>
    </row>
    <row r="209" spans="2:14" s="1" customFormat="1" x14ac:dyDescent="0.2">
      <c r="B209" s="15"/>
      <c r="D209" s="2"/>
      <c r="G209" s="2"/>
      <c r="H209" s="2"/>
      <c r="J209" s="2"/>
      <c r="L209" s="67"/>
      <c r="M209" s="57"/>
      <c r="N209" s="57"/>
    </row>
    <row r="210" spans="2:14" s="1" customFormat="1" x14ac:dyDescent="0.2">
      <c r="B210" s="15"/>
      <c r="D210" s="2"/>
      <c r="G210" s="2"/>
      <c r="H210" s="2"/>
      <c r="J210" s="2"/>
      <c r="L210" s="67"/>
      <c r="M210" s="57"/>
      <c r="N210" s="57"/>
    </row>
    <row r="211" spans="2:14" s="1" customFormat="1" x14ac:dyDescent="0.2">
      <c r="B211" s="15"/>
      <c r="D211" s="2"/>
      <c r="G211" s="2"/>
      <c r="H211" s="2"/>
      <c r="J211" s="2"/>
      <c r="L211" s="67"/>
      <c r="M211" s="57"/>
      <c r="N211" s="57"/>
    </row>
    <row r="212" spans="2:14" s="1" customFormat="1" x14ac:dyDescent="0.2">
      <c r="B212" s="15"/>
      <c r="D212" s="2"/>
      <c r="G212" s="2"/>
      <c r="H212" s="2"/>
      <c r="J212" s="2"/>
      <c r="L212" s="67"/>
      <c r="M212" s="57"/>
      <c r="N212" s="57"/>
    </row>
    <row r="213" spans="2:14" s="1" customFormat="1" x14ac:dyDescent="0.2">
      <c r="B213" s="15"/>
      <c r="D213" s="2"/>
      <c r="G213" s="2"/>
      <c r="H213" s="2"/>
      <c r="J213" s="2"/>
      <c r="L213" s="67"/>
      <c r="M213" s="57"/>
      <c r="N213" s="57"/>
    </row>
    <row r="214" spans="2:14" s="1" customFormat="1" x14ac:dyDescent="0.2">
      <c r="B214" s="15"/>
      <c r="D214" s="2"/>
      <c r="G214" s="2"/>
      <c r="H214" s="2"/>
      <c r="J214" s="2"/>
      <c r="L214" s="67"/>
      <c r="M214" s="57"/>
      <c r="N214" s="57"/>
    </row>
    <row r="215" spans="2:14" s="1" customFormat="1" x14ac:dyDescent="0.2">
      <c r="B215" s="15"/>
      <c r="D215" s="2"/>
      <c r="G215" s="2"/>
      <c r="H215" s="2"/>
      <c r="J215" s="2"/>
      <c r="L215" s="67"/>
      <c r="M215" s="57"/>
      <c r="N215" s="57"/>
    </row>
    <row r="216" spans="2:14" s="1" customFormat="1" x14ac:dyDescent="0.2">
      <c r="B216" s="15"/>
      <c r="D216" s="2"/>
      <c r="G216" s="2"/>
      <c r="H216" s="2"/>
      <c r="J216" s="2"/>
      <c r="L216" s="67"/>
      <c r="M216" s="57"/>
      <c r="N216" s="57"/>
    </row>
    <row r="217" spans="2:14" s="1" customFormat="1" x14ac:dyDescent="0.2">
      <c r="B217" s="15"/>
      <c r="D217" s="2"/>
      <c r="G217" s="2"/>
      <c r="H217" s="2"/>
      <c r="J217" s="2"/>
      <c r="L217" s="67"/>
      <c r="M217" s="57"/>
      <c r="N217" s="57"/>
    </row>
    <row r="218" spans="2:14" s="1" customFormat="1" x14ac:dyDescent="0.2">
      <c r="B218" s="15"/>
      <c r="D218" s="2"/>
      <c r="G218" s="2"/>
      <c r="H218" s="2"/>
      <c r="J218" s="2"/>
      <c r="L218" s="67"/>
      <c r="M218" s="57"/>
      <c r="N218" s="57"/>
    </row>
    <row r="219" spans="2:14" s="1" customFormat="1" x14ac:dyDescent="0.2">
      <c r="B219" s="15"/>
      <c r="D219" s="2"/>
      <c r="G219" s="2"/>
      <c r="H219" s="2"/>
      <c r="J219" s="2"/>
      <c r="L219" s="67"/>
      <c r="M219" s="57"/>
      <c r="N219" s="57"/>
    </row>
    <row r="220" spans="2:14" s="1" customFormat="1" x14ac:dyDescent="0.2">
      <c r="B220" s="15"/>
      <c r="D220" s="2"/>
      <c r="G220" s="2"/>
      <c r="H220" s="2"/>
      <c r="J220" s="2"/>
      <c r="L220" s="67"/>
      <c r="M220" s="57"/>
      <c r="N220" s="57"/>
    </row>
    <row r="221" spans="2:14" s="1" customFormat="1" x14ac:dyDescent="0.2">
      <c r="B221" s="15"/>
      <c r="D221" s="2"/>
      <c r="G221" s="2"/>
      <c r="H221" s="2"/>
      <c r="J221" s="2"/>
      <c r="L221" s="67"/>
      <c r="M221" s="57"/>
      <c r="N221" s="57"/>
    </row>
    <row r="222" spans="2:14" s="1" customFormat="1" x14ac:dyDescent="0.2">
      <c r="B222" s="15"/>
      <c r="D222" s="2"/>
      <c r="G222" s="2"/>
      <c r="H222" s="2"/>
      <c r="J222" s="2"/>
      <c r="L222" s="67"/>
      <c r="M222" s="57"/>
      <c r="N222" s="57"/>
    </row>
    <row r="223" spans="2:14" s="1" customFormat="1" x14ac:dyDescent="0.2">
      <c r="B223" s="15"/>
      <c r="D223" s="2"/>
      <c r="G223" s="2"/>
      <c r="H223" s="2"/>
      <c r="J223" s="2"/>
      <c r="L223" s="67"/>
      <c r="M223" s="57"/>
      <c r="N223" s="57"/>
    </row>
    <row r="224" spans="2:14" s="1" customFormat="1" x14ac:dyDescent="0.2">
      <c r="B224" s="15"/>
      <c r="D224" s="2"/>
      <c r="G224" s="2"/>
      <c r="H224" s="2"/>
      <c r="J224" s="2"/>
      <c r="L224" s="67"/>
      <c r="M224" s="57"/>
      <c r="N224" s="57"/>
    </row>
    <row r="225" spans="2:14" s="1" customFormat="1" x14ac:dyDescent="0.2">
      <c r="B225" s="15"/>
      <c r="D225" s="2"/>
      <c r="G225" s="2"/>
      <c r="H225" s="2"/>
      <c r="J225" s="2"/>
      <c r="L225" s="67"/>
      <c r="M225" s="57"/>
      <c r="N225" s="57"/>
    </row>
    <row r="226" spans="2:14" s="1" customFormat="1" x14ac:dyDescent="0.2">
      <c r="B226" s="15"/>
      <c r="D226" s="2"/>
      <c r="G226" s="2"/>
      <c r="H226" s="2"/>
      <c r="J226" s="2"/>
      <c r="L226" s="67"/>
      <c r="M226" s="57"/>
      <c r="N226" s="57"/>
    </row>
    <row r="227" spans="2:14" s="1" customFormat="1" x14ac:dyDescent="0.2">
      <c r="B227" s="15"/>
      <c r="D227" s="2"/>
      <c r="G227" s="2"/>
      <c r="H227" s="2"/>
      <c r="J227" s="2"/>
      <c r="L227" s="67"/>
      <c r="M227" s="57"/>
      <c r="N227" s="57"/>
    </row>
  </sheetData>
  <sheetProtection algorithmName="SHA-512" hashValue="EryMAnFWwwXgmlLTFRWOXpa+Rbo1OXl/QMVWkVa1dd5LiqlI7hT/iae5390MBTDj+iGC+FuFydWgqpUlEy7Faw==" saltValue="LwDrBV0tVB1Sd9odRbQopA==" spinCount="100000" sheet="1" selectLockedCells="1" autoFilter="0"/>
  <autoFilter ref="A10:AW165" xr:uid="{00000000-0001-0000-0300-000000000000}"/>
  <mergeCells count="32">
    <mergeCell ref="B26:B46"/>
    <mergeCell ref="B161:B162"/>
    <mergeCell ref="D161:D162"/>
    <mergeCell ref="B104:B107"/>
    <mergeCell ref="B108:B111"/>
    <mergeCell ref="B112:B116"/>
    <mergeCell ref="B159:B160"/>
    <mergeCell ref="B120:B122"/>
    <mergeCell ref="B123:B126"/>
    <mergeCell ref="B155:B158"/>
    <mergeCell ref="B127:B128"/>
    <mergeCell ref="B129:B131"/>
    <mergeCell ref="B132:B133"/>
    <mergeCell ref="B134:B135"/>
    <mergeCell ref="B138:B153"/>
    <mergeCell ref="B136:B137"/>
    <mergeCell ref="B100:B102"/>
    <mergeCell ref="B117:B119"/>
    <mergeCell ref="H4:I4"/>
    <mergeCell ref="J4:M4"/>
    <mergeCell ref="H2:I2"/>
    <mergeCell ref="J2:M2"/>
    <mergeCell ref="H3:I3"/>
    <mergeCell ref="J3:M3"/>
    <mergeCell ref="B11:B16"/>
    <mergeCell ref="B47:B50"/>
    <mergeCell ref="B69:B83"/>
    <mergeCell ref="B85:B95"/>
    <mergeCell ref="B96:B99"/>
    <mergeCell ref="B67:B68"/>
    <mergeCell ref="B51:B66"/>
    <mergeCell ref="B17:B25"/>
  </mergeCells>
  <dataValidations count="1">
    <dataValidation type="list" allowBlank="1" showInputMessage="1" showErrorMessage="1" sqref="L103:L126 L47:L99 L129:L153 L155:L162" xr:uid="{00000000-0002-0000-0300-000000000000}">
      <formula1>",20%,5%,0%"</formula1>
    </dataValidation>
  </dataValidations>
  <pageMargins left="0.70866141732283472" right="0.70866141732283472" top="0.74803149606299213" bottom="0.74803149606299213" header="0.31496062992125984" footer="0.31496062992125984"/>
  <pageSetup paperSize="8" scale="44" fitToHeight="0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E13"/>
  <sheetViews>
    <sheetView showGridLines="0" workbookViewId="0">
      <selection activeCell="B2" sqref="B2:D3"/>
    </sheetView>
  </sheetViews>
  <sheetFormatPr defaultRowHeight="15" x14ac:dyDescent="0.25"/>
  <cols>
    <col min="1" max="1" width="8.85546875" customWidth="1"/>
    <col min="2" max="2" width="84.42578125" customWidth="1"/>
    <col min="3" max="4" width="18.85546875" bestFit="1" customWidth="1"/>
    <col min="5" max="5" width="8.85546875" style="51" hidden="1" customWidth="1"/>
  </cols>
  <sheetData>
    <row r="1" spans="2:5" ht="15.75" thickBot="1" x14ac:dyDescent="0.3"/>
    <row r="2" spans="2:5" x14ac:dyDescent="0.25">
      <c r="B2" s="183" t="s">
        <v>115</v>
      </c>
      <c r="C2" s="236"/>
      <c r="D2" s="184"/>
    </row>
    <row r="3" spans="2:5" ht="15.75" thickBot="1" x14ac:dyDescent="0.3">
      <c r="B3" s="185"/>
      <c r="C3" s="237"/>
      <c r="D3" s="186"/>
    </row>
    <row r="4" spans="2:5" x14ac:dyDescent="0.25">
      <c r="B4" s="46" t="s">
        <v>111</v>
      </c>
      <c r="C4" s="47" t="s">
        <v>112</v>
      </c>
      <c r="D4" s="48" t="s">
        <v>113</v>
      </c>
    </row>
    <row r="5" spans="2:5" x14ac:dyDescent="0.25">
      <c r="B5" s="134" t="s">
        <v>364</v>
      </c>
      <c r="C5" s="135">
        <v>1</v>
      </c>
      <c r="D5" s="52"/>
      <c r="E5" s="53">
        <f t="shared" ref="E5:E11" si="0">D5*C5</f>
        <v>0</v>
      </c>
    </row>
    <row r="6" spans="2:5" x14ac:dyDescent="0.25">
      <c r="B6" s="134" t="s">
        <v>365</v>
      </c>
      <c r="C6" s="135">
        <v>2</v>
      </c>
      <c r="D6" s="52"/>
      <c r="E6" s="53">
        <f t="shared" si="0"/>
        <v>0</v>
      </c>
    </row>
    <row r="7" spans="2:5" x14ac:dyDescent="0.25">
      <c r="B7" s="134" t="s">
        <v>366</v>
      </c>
      <c r="C7" s="135">
        <v>3</v>
      </c>
      <c r="D7" s="52"/>
      <c r="E7" s="53">
        <f t="shared" si="0"/>
        <v>0</v>
      </c>
    </row>
    <row r="8" spans="2:5" x14ac:dyDescent="0.25">
      <c r="B8" s="134" t="s">
        <v>367</v>
      </c>
      <c r="C8" s="135">
        <v>4</v>
      </c>
      <c r="D8" s="52"/>
      <c r="E8" s="53">
        <f t="shared" si="0"/>
        <v>0</v>
      </c>
    </row>
    <row r="9" spans="2:5" x14ac:dyDescent="0.25">
      <c r="B9" s="134" t="s">
        <v>368</v>
      </c>
      <c r="C9" s="135">
        <v>5</v>
      </c>
      <c r="D9" s="52"/>
      <c r="E9" s="53">
        <f t="shared" si="0"/>
        <v>0</v>
      </c>
    </row>
    <row r="10" spans="2:5" x14ac:dyDescent="0.25">
      <c r="B10" s="134" t="s">
        <v>369</v>
      </c>
      <c r="C10" s="135">
        <v>8</v>
      </c>
      <c r="D10" s="52"/>
      <c r="E10" s="53">
        <f t="shared" si="0"/>
        <v>0</v>
      </c>
    </row>
    <row r="11" spans="2:5" ht="15.75" thickBot="1" x14ac:dyDescent="0.3">
      <c r="B11" s="134" t="s">
        <v>370</v>
      </c>
      <c r="C11" s="135">
        <v>15</v>
      </c>
      <c r="D11" s="52"/>
      <c r="E11" s="53">
        <f t="shared" si="0"/>
        <v>0</v>
      </c>
    </row>
    <row r="12" spans="2:5" ht="15.75" thickBot="1" x14ac:dyDescent="0.3">
      <c r="C12" s="49" t="s">
        <v>114</v>
      </c>
      <c r="D12" s="50">
        <f>IF(SUM(E5:E11)/24&gt;=1,SUM(E5:E11)/24,1)</f>
        <v>1</v>
      </c>
    </row>
    <row r="13" spans="2:5" x14ac:dyDescent="0.25">
      <c r="D13" t="s">
        <v>118</v>
      </c>
    </row>
  </sheetData>
  <sheetProtection algorithmName="SHA-512" hashValue="pU7/lQR6MQHM54QS4zAAVR2egSVNHcxOCJulhjQMBw6VY7i4zHx4nvGVVr7hJHuGRjWZwBioGom1qNpLxXtWBQ==" saltValue="1TaesLOVy+RVcCF5QvTm0w==" spinCount="100000" sheet="1" objects="1" scenarios="1"/>
  <mergeCells count="1">
    <mergeCell ref="B2:D3"/>
  </mergeCells>
  <conditionalFormatting sqref="D12">
    <cfRule type="cellIs" dxfId="0" priority="1" operator="equal">
      <formula>"!! ERROR !!"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0" tint="-0.14999847407452621"/>
  </sheetPr>
  <dimension ref="A1:F5"/>
  <sheetViews>
    <sheetView workbookViewId="0">
      <selection activeCell="C5" sqref="C5"/>
    </sheetView>
  </sheetViews>
  <sheetFormatPr defaultRowHeight="15" x14ac:dyDescent="0.25"/>
  <cols>
    <col min="1" max="1" width="17.42578125" customWidth="1"/>
    <col min="2" max="2" width="13.140625" customWidth="1"/>
    <col min="4" max="4" width="24.5703125" customWidth="1"/>
  </cols>
  <sheetData>
    <row r="1" spans="1:6" x14ac:dyDescent="0.25">
      <c r="A1" t="s">
        <v>52</v>
      </c>
      <c r="B1" t="s">
        <v>53</v>
      </c>
      <c r="D1" t="s">
        <v>58</v>
      </c>
      <c r="F1" t="s">
        <v>107</v>
      </c>
    </row>
    <row r="2" spans="1:6" x14ac:dyDescent="0.25">
      <c r="A2" t="s">
        <v>54</v>
      </c>
      <c r="B2">
        <v>0</v>
      </c>
      <c r="D2" t="s">
        <v>59</v>
      </c>
      <c r="F2" t="s">
        <v>108</v>
      </c>
    </row>
    <row r="3" spans="1:6" x14ac:dyDescent="0.25">
      <c r="A3" t="s">
        <v>55</v>
      </c>
      <c r="B3">
        <v>0.05</v>
      </c>
      <c r="D3" t="s">
        <v>60</v>
      </c>
      <c r="F3" t="s">
        <v>109</v>
      </c>
    </row>
    <row r="4" spans="1:6" x14ac:dyDescent="0.25">
      <c r="A4" t="s">
        <v>56</v>
      </c>
      <c r="B4">
        <v>0.1</v>
      </c>
    </row>
    <row r="5" spans="1:6" x14ac:dyDescent="0.25">
      <c r="A5" t="s">
        <v>57</v>
      </c>
      <c r="B5">
        <v>0.2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0" tint="-0.14999847407452621"/>
  </sheetPr>
  <dimension ref="A1:D12"/>
  <sheetViews>
    <sheetView workbookViewId="0">
      <selection activeCell="D12" sqref="D12"/>
    </sheetView>
  </sheetViews>
  <sheetFormatPr defaultRowHeight="15" x14ac:dyDescent="0.25"/>
  <cols>
    <col min="2" max="2" width="10.5703125" bestFit="1" customWidth="1"/>
    <col min="3" max="3" width="45.5703125" customWidth="1"/>
    <col min="4" max="4" width="58.42578125" customWidth="1"/>
  </cols>
  <sheetData>
    <row r="1" spans="1:4" x14ac:dyDescent="0.25">
      <c r="A1" s="43" t="s">
        <v>45</v>
      </c>
      <c r="B1" s="43" t="s">
        <v>46</v>
      </c>
      <c r="C1" s="43" t="s">
        <v>48</v>
      </c>
      <c r="D1" s="43" t="s">
        <v>47</v>
      </c>
    </row>
    <row r="2" spans="1:4" x14ac:dyDescent="0.25">
      <c r="A2">
        <v>0.1</v>
      </c>
      <c r="B2" s="25">
        <v>43158</v>
      </c>
      <c r="C2" t="s">
        <v>49</v>
      </c>
      <c r="D2" t="s">
        <v>50</v>
      </c>
    </row>
    <row r="3" spans="1:4" ht="105" x14ac:dyDescent="0.25">
      <c r="A3">
        <v>0.2</v>
      </c>
      <c r="B3" s="25">
        <v>43162</v>
      </c>
      <c r="C3" t="s">
        <v>51</v>
      </c>
      <c r="D3" s="26" t="s">
        <v>62</v>
      </c>
    </row>
    <row r="4" spans="1:4" ht="30" x14ac:dyDescent="0.25">
      <c r="A4">
        <v>0.3</v>
      </c>
      <c r="B4" s="25">
        <v>43164</v>
      </c>
      <c r="C4" t="s">
        <v>51</v>
      </c>
      <c r="D4" s="26" t="s">
        <v>63</v>
      </c>
    </row>
    <row r="5" spans="1:4" ht="30" x14ac:dyDescent="0.25">
      <c r="A5">
        <v>0.4</v>
      </c>
      <c r="B5" s="25">
        <v>43166</v>
      </c>
      <c r="C5" t="s">
        <v>51</v>
      </c>
      <c r="D5" s="26" t="s">
        <v>64</v>
      </c>
    </row>
    <row r="6" spans="1:4" ht="30" x14ac:dyDescent="0.25">
      <c r="A6">
        <v>0.5</v>
      </c>
      <c r="B6" s="25">
        <v>43173</v>
      </c>
      <c r="C6" t="s">
        <v>51</v>
      </c>
      <c r="D6" s="26" t="s">
        <v>65</v>
      </c>
    </row>
    <row r="7" spans="1:4" ht="75" x14ac:dyDescent="0.25">
      <c r="A7">
        <v>0.6</v>
      </c>
      <c r="B7" s="25">
        <v>43194</v>
      </c>
      <c r="C7" t="s">
        <v>51</v>
      </c>
      <c r="D7" s="26" t="s">
        <v>66</v>
      </c>
    </row>
    <row r="8" spans="1:4" ht="30" x14ac:dyDescent="0.25">
      <c r="A8">
        <v>0.7</v>
      </c>
      <c r="B8" s="25">
        <v>43194</v>
      </c>
      <c r="C8" t="s">
        <v>51</v>
      </c>
      <c r="D8" s="26" t="s">
        <v>77</v>
      </c>
    </row>
    <row r="9" spans="1:4" ht="90" x14ac:dyDescent="0.25">
      <c r="A9">
        <v>0.8</v>
      </c>
      <c r="B9" s="25">
        <v>43196</v>
      </c>
      <c r="C9" t="s">
        <v>51</v>
      </c>
      <c r="D9" s="26" t="s">
        <v>81</v>
      </c>
    </row>
    <row r="10" spans="1:4" x14ac:dyDescent="0.25">
      <c r="A10">
        <v>1</v>
      </c>
      <c r="D10" s="26" t="s">
        <v>120</v>
      </c>
    </row>
    <row r="11" spans="1:4" ht="30" x14ac:dyDescent="0.25">
      <c r="A11">
        <v>1.1000000000000001</v>
      </c>
      <c r="B11" s="25">
        <v>43857</v>
      </c>
      <c r="C11" t="s">
        <v>51</v>
      </c>
      <c r="D11" s="26" t="s">
        <v>121</v>
      </c>
    </row>
    <row r="12" spans="1:4" ht="30" x14ac:dyDescent="0.25">
      <c r="A12">
        <v>1.2</v>
      </c>
      <c r="B12" s="25">
        <v>43861</v>
      </c>
      <c r="C12" t="s">
        <v>51</v>
      </c>
      <c r="D12" s="26" t="s">
        <v>122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OldId xmlns="86c9991b-b3dd-4377-946c-d2110357cf8a" xsi:nil="true"/>
    <Created_x0020_By_x0020_SP10 xmlns="86c9991b-b3dd-4377-946c-d2110357cf8a" xsi:nil="true"/>
    <Classificationexpirationdate xmlns="d9044a0a-2dae-4eaa-af44-c770672b5338" xsi:nil="true"/>
    <UU_x0020_Data_x0020_Handling_x0020_Policy xmlns="86c9991b-b3dd-4377-946c-d2110357cf8a">UU Confidential</UU_x0020_Data_x0020_Handling_x0020_Policy>
    <Modify_x0020_By_x0020_SP10 xmlns="86c9991b-b3dd-4377-946c-d2110357cf8a" xsi:nil="true"/>
    <_dlc_DocId xmlns="d9044a0a-2dae-4eaa-af44-c770672b5338">TCP4DQPD4474-390573842-11382</_dlc_DocId>
    <_dlc_DocIdUrl xmlns="d9044a0a-2dae-4eaa-af44-c770672b5338">
      <Url>https://uusp/whsl/MC/_layouts/15/DocIdRedir.aspx?ID=TCP4DQPD4474-390573842-11382</Url>
      <Description>TCP4DQPD4474-390573842-11382</Description>
    </_dlc_DocIdUrl>
    <IconOverlay xmlns="http://schemas.microsoft.com/sharepoint/v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74A77833FD8241BAE5C2D6556CB51F" ma:contentTypeVersion="11" ma:contentTypeDescription="Create a new document." ma:contentTypeScope="" ma:versionID="e0327344f5c53cc37ac7c24c331cbf47">
  <xsd:schema xmlns:xsd="http://www.w3.org/2001/XMLSchema" xmlns:xs="http://www.w3.org/2001/XMLSchema" xmlns:p="http://schemas.microsoft.com/office/2006/metadata/properties" xmlns:ns2="86c9991b-b3dd-4377-946c-d2110357cf8a" xmlns:ns3="d9044a0a-2dae-4eaa-af44-c770672b5338" xmlns:ns4="http://schemas.microsoft.com/sharepoint/v4" targetNamespace="http://schemas.microsoft.com/office/2006/metadata/properties" ma:root="true" ma:fieldsID="52a9813ec5d79202080977ef6ea0ca53" ns2:_="" ns3:_="" ns4:_="">
    <xsd:import namespace="86c9991b-b3dd-4377-946c-d2110357cf8a"/>
    <xsd:import namespace="d9044a0a-2dae-4eaa-af44-c770672b5338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UU_x0020_Data_x0020_Handling_x0020_Policy"/>
                <xsd:element ref="ns2:Created_x0020_By_x0020_SP10" minOccurs="0"/>
                <xsd:element ref="ns2:Modify_x0020_By_x0020_SP10" minOccurs="0"/>
                <xsd:element ref="ns2:MigOldId" minOccurs="0"/>
                <xsd:element ref="ns3:_dlc_DocId" minOccurs="0"/>
                <xsd:element ref="ns3:_dlc_DocIdUrl" minOccurs="0"/>
                <xsd:element ref="ns3:_dlc_DocIdPersistId" minOccurs="0"/>
                <xsd:element ref="ns3:Classificationexpirationdate" minOccurs="0"/>
                <xsd:element ref="ns3:SharedWithUser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9991b-b3dd-4377-946c-d2110357cf8a" elementFormDefault="qualified">
    <xsd:import namespace="http://schemas.microsoft.com/office/2006/documentManagement/types"/>
    <xsd:import namespace="http://schemas.microsoft.com/office/infopath/2007/PartnerControls"/>
    <xsd:element name="UU_x0020_Data_x0020_Handling_x0020_Policy" ma:index="4" ma:displayName="UU Data Handling Policy" ma:default="UU Confidential" ma:format="Dropdown" ma:internalName="UU_x0020_Data_x0020_Handling_x0020_Policy" ma:readOnly="false">
      <xsd:simpleType>
        <xsd:restriction base="dms:Choice">
          <xsd:enumeration value="Public"/>
          <xsd:enumeration value="Internal Use"/>
          <xsd:enumeration value="UU Confidential"/>
        </xsd:restriction>
      </xsd:simpleType>
    </xsd:element>
    <xsd:element name="Created_x0020_By_x0020_SP10" ma:index="5" nillable="true" ma:displayName="Created By SP10" ma:internalName="Created_x0020_By_x0020_SP10" ma:readOnly="false">
      <xsd:simpleType>
        <xsd:restriction base="dms:Text"/>
      </xsd:simpleType>
    </xsd:element>
    <xsd:element name="Modify_x0020_By_x0020_SP10" ma:index="6" nillable="true" ma:displayName="Modify By SP10" ma:internalName="Modify_x0020_By_x0020_SP10" ma:readOnly="false">
      <xsd:simpleType>
        <xsd:restriction base="dms:Text"/>
      </xsd:simpleType>
    </xsd:element>
    <xsd:element name="MigOldId" ma:index="7" nillable="true" ma:displayName="MigOldId" ma:internalName="MigOldId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44a0a-2dae-4eaa-af44-c770672b5338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lassificationexpirationdate" ma:index="15" nillable="true" ma:displayName="Classification expiration date" ma:internalName="Classificationexpirationdate">
      <xsd:simpleType>
        <xsd:restriction base="dms:DateTime"/>
      </xsd:simpleType>
    </xsd:element>
    <xsd:element name="SharedWithUsers" ma:index="1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C42C71D-586F-41F0-8A95-A1BD923C5D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7761E-637B-480E-AD67-42C5C16A0B2A}">
  <ds:schemaRefs>
    <ds:schemaRef ds:uri="86c9991b-b3dd-4377-946c-d2110357cf8a"/>
    <ds:schemaRef ds:uri="http://purl.org/dc/elements/1.1/"/>
    <ds:schemaRef ds:uri="d9044a0a-2dae-4eaa-af44-c770672b5338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D8E8894-1D8E-4D12-BB84-289E11ADB8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9991b-b3dd-4377-946c-d2110357cf8a"/>
    <ds:schemaRef ds:uri="d9044a0a-2dae-4eaa-af44-c770672b5338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81CC6F4-6BD3-4B71-9B8F-4980ECF34F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Instructions</vt:lpstr>
      <vt:lpstr>Summary of scheme costs</vt:lpstr>
      <vt:lpstr>Main Laying Calculation</vt:lpstr>
      <vt:lpstr>Connections Calculation</vt:lpstr>
      <vt:lpstr>Demand Relevant Multiplier</vt:lpstr>
      <vt:lpstr>DataTables</vt:lpstr>
      <vt:lpstr>Change History</vt:lpstr>
      <vt:lpstr>Activity_Charge</vt:lpstr>
      <vt:lpstr>Date</vt:lpstr>
      <vt:lpstr>DeliveryRoute</vt:lpstr>
      <vt:lpstr>DevelopmentCategory</vt:lpstr>
      <vt:lpstr>ItemQuantities_Developer</vt:lpstr>
      <vt:lpstr>ItemQuantities_UU</vt:lpstr>
      <vt:lpstr>Location</vt:lpstr>
      <vt:lpstr>Plot_Quantity</vt:lpstr>
      <vt:lpstr>PlotQuant_25</vt:lpstr>
      <vt:lpstr>PlotQuant_Morethan25</vt:lpstr>
      <vt:lpstr>'Connections Calculation'!Print_Area</vt:lpstr>
      <vt:lpstr>'Main Laying Calculation'!Print_Area</vt:lpstr>
      <vt:lpstr>Reference</vt:lpstr>
    </vt:vector>
  </TitlesOfParts>
  <Company>United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Cotterill, Mike</dc:creator>
  <cp:lastModifiedBy>Mason, Megan</cp:lastModifiedBy>
  <cp:lastPrinted>2022-12-20T09:17:25Z</cp:lastPrinted>
  <dcterms:created xsi:type="dcterms:W3CDTF">2018-02-18T21:16:50Z</dcterms:created>
  <dcterms:modified xsi:type="dcterms:W3CDTF">2025-02-26T10:38:32Z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0x0101006774A77833FD8241BAE5C2D6556CB51F</vt:lpwstr>
  </property>
  <property fmtid="{D5CDD505-2E9C-101B-9397-08002B2CF9AE}" pid="3" name="_dlc_DocIdItemGuid">
    <vt:lpwstr>ad67f2e3-de31-403b-8034-aaf999189d09</vt:lpwstr>
  </property>
  <property fmtid="{D5CDD505-2E9C-101B-9397-08002B2CF9AE}" pid="4" name="MSIP_Label_5fa35bea-b470-4850-b735-1c48374a6ec0_Enabled">
    <vt:lpwstr>true</vt:lpwstr>
  </property>
  <property fmtid="{D5CDD505-2E9C-101B-9397-08002B2CF9AE}" pid="5" name="MSIP_Label_5fa35bea-b470-4850-b735-1c48374a6ec0_SetDate">
    <vt:lpwstr>2025-01-13T07:43:07Z</vt:lpwstr>
  </property>
  <property fmtid="{D5CDD505-2E9C-101B-9397-08002B2CF9AE}" pid="6" name="MSIP_Label_5fa35bea-b470-4850-b735-1c48374a6ec0_Method">
    <vt:lpwstr>Privileged</vt:lpwstr>
  </property>
  <property fmtid="{D5CDD505-2E9C-101B-9397-08002B2CF9AE}" pid="7" name="MSIP_Label_5fa35bea-b470-4850-b735-1c48374a6ec0_Name">
    <vt:lpwstr>Internal</vt:lpwstr>
  </property>
  <property fmtid="{D5CDD505-2E9C-101B-9397-08002B2CF9AE}" pid="8" name="MSIP_Label_5fa35bea-b470-4850-b735-1c48374a6ec0_SiteId">
    <vt:lpwstr>fd84ea5f-acd2-4dfc-9b72-abb5d1685310</vt:lpwstr>
  </property>
  <property fmtid="{D5CDD505-2E9C-101B-9397-08002B2CF9AE}" pid="9" name="MSIP_Label_5fa35bea-b470-4850-b735-1c48374a6ec0_ActionId">
    <vt:lpwstr>20eae714-0045-4271-a889-a1aaedd20d66</vt:lpwstr>
  </property>
  <property fmtid="{D5CDD505-2E9C-101B-9397-08002B2CF9AE}" pid="10" name="MSIP_Label_5fa35bea-b470-4850-b735-1c48374a6ec0_ContentBits">
    <vt:lpwstr>0</vt:lpwstr>
  </property>
</Properties>
</file>