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Property7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alcChain.xml" ContentType="application/vnd.openxmlformats-officedocument.spreadsheetml.calcChain+xml"/>
  <Override PartName="/xl/customProperty8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codeName="ThisWorkbook"/>
  <xr:revisionPtr revIDLastSave="0" documentId="8_{3CE8F32D-80ED-49CD-BD6C-499F90B1D44C}" xr6:coauthVersionLast="47" xr6:coauthVersionMax="47" xr10:uidLastSave="{00000000-0000-0000-0000-000000000000}"/>
  <bookViews>
    <workbookView xWindow="-120" yWindow="-120" windowWidth="29040" windowHeight="15840" tabRatio="905" xr2:uid="{00000000-000D-0000-FFFF-FFFF00000000}"/>
  </bookViews>
  <sheets>
    <sheet name="Cover " sheetId="46" r:id="rId1"/>
    <sheet name="Map &amp; Key" sheetId="38" r:id="rId2"/>
    <sheet name="PR19_New_Properties_Forecast" sheetId="49" r:id="rId3"/>
    <sheet name="Actual_Properties_and_Revenue" sheetId="48" r:id="rId4"/>
    <sheet name="InpCol" sheetId="11" r:id="rId5"/>
    <sheet name="InpRows" sheetId="21" r:id="rId6"/>
    <sheet name="Time" sheetId="10" r:id="rId7"/>
    <sheet name="Water" sheetId="42" r:id="rId8"/>
    <sheet name="Wastewater" sheetId="43" r:id="rId9"/>
    <sheet name="Outputs" sheetId="35" r:id="rId10"/>
    <sheet name="F_Outputs" sheetId="47" r:id="rId11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257</definedName>
    <definedName name="_AtRisk_SimSetting_ReportOptionReportsFileType" hidden="1">1</definedName>
    <definedName name="_AtRisk_SimSetting_ReportOptionSelectiveQR" hidden="1">FALSE</definedName>
    <definedName name="_AtRisk_SimSetting_ReportsList" hidden="1">257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xlnm._FilterDatabase" localSheetId="3" hidden="1">Actual_Properties_and_Revenue!$A$7:$T$245</definedName>
    <definedName name="CHK_TOL_TAX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Trk_To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47" l="1"/>
  <c r="F6" i="47"/>
  <c r="A1" i="46"/>
  <c r="G12" i="42" l="1"/>
  <c r="M41" i="38" l="1"/>
  <c r="G9" i="35" l="1"/>
  <c r="F9" i="35"/>
  <c r="E9" i="35"/>
  <c r="G5" i="35"/>
  <c r="F5" i="35"/>
  <c r="E5" i="35"/>
  <c r="S14" i="42"/>
  <c r="M14" i="42"/>
  <c r="L14" i="42"/>
  <c r="K14" i="42"/>
  <c r="J14" i="42"/>
  <c r="I14" i="42"/>
  <c r="H14" i="42"/>
  <c r="G14" i="42"/>
  <c r="F14" i="42"/>
  <c r="E14" i="42"/>
  <c r="S11" i="42"/>
  <c r="M11" i="42"/>
  <c r="L11" i="42"/>
  <c r="K11" i="42"/>
  <c r="J11" i="42"/>
  <c r="I11" i="42"/>
  <c r="G11" i="42"/>
  <c r="F11" i="42"/>
  <c r="E11" i="42"/>
  <c r="S10" i="42"/>
  <c r="M10" i="42"/>
  <c r="L10" i="42"/>
  <c r="K10" i="42"/>
  <c r="J10" i="42"/>
  <c r="I10" i="42"/>
  <c r="G10" i="42"/>
  <c r="F10" i="42"/>
  <c r="E10" i="42"/>
  <c r="I23" i="42"/>
  <c r="G23" i="42"/>
  <c r="F23" i="42"/>
  <c r="E23" i="42"/>
  <c r="I22" i="42"/>
  <c r="G22" i="42"/>
  <c r="F22" i="42"/>
  <c r="E22" i="42"/>
  <c r="I21" i="42"/>
  <c r="G21" i="42"/>
  <c r="F21" i="42"/>
  <c r="E21" i="42"/>
  <c r="S20" i="42"/>
  <c r="R20" i="42"/>
  <c r="Q20" i="42"/>
  <c r="P20" i="42"/>
  <c r="O20" i="42"/>
  <c r="N20" i="42"/>
  <c r="M20" i="42"/>
  <c r="L20" i="42"/>
  <c r="K20" i="42"/>
  <c r="J20" i="42"/>
  <c r="I20" i="42"/>
  <c r="H20" i="42"/>
  <c r="G20" i="42"/>
  <c r="E20" i="42"/>
  <c r="S19" i="42"/>
  <c r="R19" i="42"/>
  <c r="Q19" i="42"/>
  <c r="P19" i="42"/>
  <c r="O19" i="42"/>
  <c r="N19" i="42"/>
  <c r="M19" i="42"/>
  <c r="L19" i="42"/>
  <c r="K19" i="42"/>
  <c r="J19" i="42"/>
  <c r="I19" i="42"/>
  <c r="H19" i="42"/>
  <c r="G19" i="42"/>
  <c r="F19" i="42"/>
  <c r="E19" i="42"/>
  <c r="I16" i="42"/>
  <c r="G16" i="42"/>
  <c r="F16" i="42"/>
  <c r="E16" i="42"/>
  <c r="S15" i="42"/>
  <c r="R15" i="42"/>
  <c r="Q15" i="42"/>
  <c r="P15" i="42"/>
  <c r="O15" i="42"/>
  <c r="N15" i="42"/>
  <c r="M15" i="42"/>
  <c r="L15" i="42"/>
  <c r="K15" i="42"/>
  <c r="J15" i="42"/>
  <c r="I15" i="42"/>
  <c r="H15" i="42"/>
  <c r="G15" i="42"/>
  <c r="F15" i="42"/>
  <c r="E15" i="42"/>
  <c r="I22" i="43"/>
  <c r="G22" i="43"/>
  <c r="F22" i="43"/>
  <c r="E22" i="43"/>
  <c r="I21" i="43"/>
  <c r="G21" i="43"/>
  <c r="F21" i="43"/>
  <c r="E21" i="43"/>
  <c r="I48" i="10"/>
  <c r="G48" i="10"/>
  <c r="F48" i="10"/>
  <c r="E48" i="10"/>
  <c r="S15" i="43"/>
  <c r="R15" i="43"/>
  <c r="Q15" i="43"/>
  <c r="P15" i="43"/>
  <c r="O15" i="43"/>
  <c r="N15" i="43"/>
  <c r="M15" i="43"/>
  <c r="L15" i="43"/>
  <c r="K15" i="43"/>
  <c r="J15" i="43"/>
  <c r="I15" i="43"/>
  <c r="H15" i="43"/>
  <c r="G15" i="43"/>
  <c r="F15" i="43"/>
  <c r="E15" i="43"/>
  <c r="I23" i="43"/>
  <c r="G23" i="43"/>
  <c r="F23" i="43"/>
  <c r="E23" i="43"/>
  <c r="S11" i="43"/>
  <c r="M11" i="43"/>
  <c r="L11" i="43"/>
  <c r="K11" i="43"/>
  <c r="J11" i="43"/>
  <c r="I11" i="43"/>
  <c r="G11" i="43"/>
  <c r="F11" i="43"/>
  <c r="E11" i="43"/>
  <c r="J12" i="42" l="1"/>
  <c r="J16" i="42" s="1"/>
  <c r="L12" i="42"/>
  <c r="L16" i="42" s="1"/>
  <c r="M12" i="42"/>
  <c r="M16" i="42" s="1"/>
  <c r="J17" i="42"/>
  <c r="J23" i="42" s="1"/>
  <c r="L17" i="42"/>
  <c r="L23" i="42" s="1"/>
  <c r="M17" i="42"/>
  <c r="M23" i="42" s="1"/>
  <c r="K12" i="42"/>
  <c r="K16" i="42" s="1"/>
  <c r="S12" i="42"/>
  <c r="S16" i="42" s="1"/>
  <c r="S17" i="42" l="1"/>
  <c r="S23" i="42" s="1"/>
  <c r="K17" i="42"/>
  <c r="K23" i="42" s="1"/>
  <c r="A1" i="35" l="1"/>
  <c r="A1" i="43"/>
  <c r="A1" i="42"/>
  <c r="A1" i="10"/>
  <c r="A1" i="21"/>
  <c r="A1" i="11"/>
  <c r="A1" i="38"/>
  <c r="S14" i="43" l="1"/>
  <c r="M14" i="43"/>
  <c r="L14" i="43"/>
  <c r="K14" i="43"/>
  <c r="J14" i="43"/>
  <c r="I14" i="43"/>
  <c r="H14" i="43"/>
  <c r="G14" i="43"/>
  <c r="F14" i="43"/>
  <c r="E14" i="43"/>
  <c r="S10" i="43"/>
  <c r="S12" i="43" s="1"/>
  <c r="S16" i="43" s="1"/>
  <c r="M10" i="43"/>
  <c r="M12" i="43" s="1"/>
  <c r="M16" i="43" s="1"/>
  <c r="L10" i="43"/>
  <c r="L12" i="43" s="1"/>
  <c r="L16" i="43" s="1"/>
  <c r="K10" i="43"/>
  <c r="K12" i="43" s="1"/>
  <c r="K16" i="43" s="1"/>
  <c r="J10" i="43"/>
  <c r="J12" i="43" s="1"/>
  <c r="I10" i="43"/>
  <c r="G10" i="43"/>
  <c r="F10" i="43"/>
  <c r="E10" i="43"/>
  <c r="S20" i="43"/>
  <c r="R20" i="43"/>
  <c r="Q20" i="43"/>
  <c r="P20" i="43"/>
  <c r="O20" i="43"/>
  <c r="N20" i="43"/>
  <c r="M20" i="43"/>
  <c r="L20" i="43"/>
  <c r="K20" i="43"/>
  <c r="J20" i="43"/>
  <c r="I20" i="43"/>
  <c r="H20" i="43"/>
  <c r="G20" i="43"/>
  <c r="E20" i="43"/>
  <c r="S19" i="43"/>
  <c r="R19" i="43"/>
  <c r="Q19" i="43"/>
  <c r="P19" i="43"/>
  <c r="O19" i="43"/>
  <c r="N19" i="43"/>
  <c r="M19" i="43"/>
  <c r="L19" i="43"/>
  <c r="K19" i="43"/>
  <c r="J19" i="43"/>
  <c r="I19" i="43"/>
  <c r="H19" i="43"/>
  <c r="G19" i="43"/>
  <c r="F19" i="43"/>
  <c r="E19" i="43"/>
  <c r="I16" i="43"/>
  <c r="G16" i="43"/>
  <c r="F16" i="43"/>
  <c r="E16" i="43"/>
  <c r="E6" i="43"/>
  <c r="E5" i="43"/>
  <c r="E4" i="43"/>
  <c r="E3" i="43"/>
  <c r="E2" i="43"/>
  <c r="E6" i="42"/>
  <c r="E5" i="42"/>
  <c r="E4" i="42"/>
  <c r="E3" i="42"/>
  <c r="E2" i="42"/>
  <c r="M37" i="38"/>
  <c r="Y35" i="38"/>
  <c r="I78" i="10"/>
  <c r="I77" i="10"/>
  <c r="I28" i="10"/>
  <c r="S39" i="10"/>
  <c r="R39" i="10"/>
  <c r="Q39" i="10"/>
  <c r="P39" i="10"/>
  <c r="O39" i="10"/>
  <c r="N39" i="10"/>
  <c r="M39" i="10"/>
  <c r="L39" i="10"/>
  <c r="K39" i="10"/>
  <c r="J39" i="10"/>
  <c r="I39" i="10"/>
  <c r="H39" i="10"/>
  <c r="S28" i="10"/>
  <c r="R28" i="10"/>
  <c r="Q28" i="10"/>
  <c r="P28" i="10"/>
  <c r="O28" i="10"/>
  <c r="N28" i="10"/>
  <c r="M28" i="10"/>
  <c r="L28" i="10"/>
  <c r="K28" i="10"/>
  <c r="J28" i="10"/>
  <c r="H28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S76" i="10"/>
  <c r="R76" i="10"/>
  <c r="Q76" i="10"/>
  <c r="P76" i="10"/>
  <c r="O76" i="10"/>
  <c r="N76" i="10"/>
  <c r="M76" i="10"/>
  <c r="L76" i="10"/>
  <c r="K76" i="10"/>
  <c r="J76" i="10"/>
  <c r="I76" i="10"/>
  <c r="H76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S69" i="10"/>
  <c r="R69" i="10"/>
  <c r="Q69" i="10"/>
  <c r="P69" i="10"/>
  <c r="O69" i="10"/>
  <c r="N69" i="10"/>
  <c r="M69" i="10"/>
  <c r="L69" i="10"/>
  <c r="K69" i="10"/>
  <c r="J69" i="10"/>
  <c r="I69" i="10"/>
  <c r="H69" i="10"/>
  <c r="S68" i="10"/>
  <c r="R68" i="10"/>
  <c r="Q68" i="10"/>
  <c r="P68" i="10"/>
  <c r="O68" i="10"/>
  <c r="N68" i="10"/>
  <c r="M68" i="10"/>
  <c r="L68" i="10"/>
  <c r="K68" i="10"/>
  <c r="J68" i="10"/>
  <c r="I68" i="10"/>
  <c r="H68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S66" i="10"/>
  <c r="R66" i="10"/>
  <c r="Q66" i="10"/>
  <c r="P66" i="10"/>
  <c r="O66" i="10"/>
  <c r="N66" i="10"/>
  <c r="M66" i="10"/>
  <c r="L66" i="10"/>
  <c r="K66" i="10"/>
  <c r="J66" i="10"/>
  <c r="I66" i="10"/>
  <c r="H66" i="10"/>
  <c r="I60" i="10"/>
  <c r="I57" i="10"/>
  <c r="J58" i="10" s="1"/>
  <c r="J60" i="10" s="1"/>
  <c r="J61" i="10" s="1"/>
  <c r="I52" i="10"/>
  <c r="I51" i="10"/>
  <c r="I44" i="10"/>
  <c r="I43" i="10"/>
  <c r="I36" i="10"/>
  <c r="J37" i="10" s="1"/>
  <c r="J43" i="10" s="1"/>
  <c r="I21" i="10"/>
  <c r="I14" i="10"/>
  <c r="I40" i="10"/>
  <c r="I29" i="10"/>
  <c r="S35" i="38"/>
  <c r="F21" i="11"/>
  <c r="F20" i="42" s="1"/>
  <c r="J11" i="10"/>
  <c r="J6" i="42" s="1"/>
  <c r="F17" i="10"/>
  <c r="F18" i="10" s="1"/>
  <c r="F20" i="10" s="1"/>
  <c r="G57" i="10"/>
  <c r="F57" i="10"/>
  <c r="E57" i="10"/>
  <c r="F75" i="10"/>
  <c r="F76" i="10"/>
  <c r="E2" i="10"/>
  <c r="G52" i="10"/>
  <c r="F52" i="10"/>
  <c r="E52" i="10"/>
  <c r="E75" i="10"/>
  <c r="E6" i="21"/>
  <c r="E5" i="21"/>
  <c r="E4" i="21"/>
  <c r="E3" i="21"/>
  <c r="E2" i="21"/>
  <c r="H37" i="38"/>
  <c r="E6" i="10"/>
  <c r="E4" i="10"/>
  <c r="E5" i="10"/>
  <c r="E3" i="10"/>
  <c r="G75" i="10"/>
  <c r="G76" i="10"/>
  <c r="E76" i="10"/>
  <c r="G78" i="10"/>
  <c r="F78" i="10"/>
  <c r="E78" i="10"/>
  <c r="H77" i="10"/>
  <c r="G77" i="10"/>
  <c r="F77" i="10"/>
  <c r="E77" i="10"/>
  <c r="G39" i="10"/>
  <c r="E39" i="10"/>
  <c r="F28" i="10"/>
  <c r="G28" i="10"/>
  <c r="E28" i="10"/>
  <c r="G17" i="10"/>
  <c r="H35" i="38"/>
  <c r="G69" i="10"/>
  <c r="E69" i="10"/>
  <c r="G68" i="10"/>
  <c r="E68" i="10"/>
  <c r="G67" i="10"/>
  <c r="E67" i="10"/>
  <c r="G66" i="10"/>
  <c r="E66" i="10"/>
  <c r="G60" i="10"/>
  <c r="F60" i="10"/>
  <c r="E60" i="10"/>
  <c r="G51" i="10"/>
  <c r="F51" i="10"/>
  <c r="E51" i="10"/>
  <c r="G44" i="10"/>
  <c r="F44" i="10"/>
  <c r="E44" i="10"/>
  <c r="G43" i="10"/>
  <c r="F43" i="10"/>
  <c r="E43" i="10"/>
  <c r="H40" i="10"/>
  <c r="G40" i="10"/>
  <c r="F40" i="10"/>
  <c r="E40" i="10"/>
  <c r="G36" i="10"/>
  <c r="F36" i="10"/>
  <c r="E36" i="10"/>
  <c r="H29" i="10"/>
  <c r="G29" i="10"/>
  <c r="F29" i="10"/>
  <c r="E29" i="10"/>
  <c r="G21" i="10"/>
  <c r="F21" i="10"/>
  <c r="E21" i="10"/>
  <c r="G20" i="10"/>
  <c r="E20" i="10"/>
  <c r="H14" i="10"/>
  <c r="G14" i="10"/>
  <c r="F14" i="10"/>
  <c r="E14" i="10"/>
  <c r="M35" i="38"/>
  <c r="J14" i="10" l="1"/>
  <c r="J15" i="10" s="1"/>
  <c r="K11" i="10"/>
  <c r="K14" i="10" s="1"/>
  <c r="K15" i="10" s="1"/>
  <c r="K21" i="10" s="1"/>
  <c r="J45" i="10"/>
  <c r="J22" i="42" s="1"/>
  <c r="J6" i="21"/>
  <c r="K17" i="43"/>
  <c r="K23" i="43" s="1"/>
  <c r="L17" i="43"/>
  <c r="L23" i="43" s="1"/>
  <c r="M17" i="43"/>
  <c r="M23" i="43" s="1"/>
  <c r="S17" i="43"/>
  <c r="J22" i="43"/>
  <c r="J52" i="10"/>
  <c r="J6" i="10"/>
  <c r="J6" i="43"/>
  <c r="K6" i="10"/>
  <c r="K6" i="43"/>
  <c r="F39" i="10"/>
  <c r="F20" i="43"/>
  <c r="S23" i="43"/>
  <c r="J16" i="43"/>
  <c r="J17" i="43" s="1"/>
  <c r="J48" i="10" l="1"/>
  <c r="J49" i="10" s="1"/>
  <c r="K6" i="42"/>
  <c r="L11" i="10"/>
  <c r="K6" i="21"/>
  <c r="J78" i="10"/>
  <c r="J79" i="10" s="1"/>
  <c r="J5" i="10" s="1"/>
  <c r="J21" i="10"/>
  <c r="J22" i="10" s="1"/>
  <c r="J2" i="43" s="1"/>
  <c r="K78" i="10"/>
  <c r="J21" i="42"/>
  <c r="J21" i="43"/>
  <c r="J23" i="43"/>
  <c r="J5" i="21" l="1"/>
  <c r="J2" i="10"/>
  <c r="J2" i="42"/>
  <c r="J2" i="21"/>
  <c r="J5" i="42"/>
  <c r="J5" i="43"/>
  <c r="L6" i="42"/>
  <c r="M11" i="10"/>
  <c r="L14" i="10"/>
  <c r="L15" i="10" s="1"/>
  <c r="L6" i="21"/>
  <c r="L6" i="10"/>
  <c r="L6" i="43"/>
  <c r="J23" i="10"/>
  <c r="J3" i="43" s="1"/>
  <c r="J77" i="10" l="1"/>
  <c r="J3" i="21"/>
  <c r="J3" i="10"/>
  <c r="J29" i="10"/>
  <c r="J30" i="10" s="1"/>
  <c r="J36" i="10" s="1"/>
  <c r="K37" i="10" s="1"/>
  <c r="K43" i="10" s="1"/>
  <c r="J40" i="10"/>
  <c r="J41" i="10" s="1"/>
  <c r="J57" i="10" s="1"/>
  <c r="K58" i="10" s="1"/>
  <c r="K60" i="10" s="1"/>
  <c r="K61" i="10" s="1"/>
  <c r="L21" i="10"/>
  <c r="L78" i="10"/>
  <c r="M6" i="43"/>
  <c r="M6" i="10"/>
  <c r="M6" i="21"/>
  <c r="M14" i="10"/>
  <c r="M15" i="10" s="1"/>
  <c r="M6" i="42"/>
  <c r="N11" i="10"/>
  <c r="J31" i="10"/>
  <c r="J51" i="10" s="1"/>
  <c r="J53" i="10" s="1"/>
  <c r="K22" i="10"/>
  <c r="J3" i="42"/>
  <c r="J44" i="10" l="1"/>
  <c r="K45" i="10" s="1"/>
  <c r="K2" i="43"/>
  <c r="K23" i="10"/>
  <c r="K2" i="21"/>
  <c r="K2" i="42"/>
  <c r="K2" i="10"/>
  <c r="N14" i="10"/>
  <c r="N15" i="10" s="1"/>
  <c r="O11" i="10"/>
  <c r="N6" i="21"/>
  <c r="N6" i="10"/>
  <c r="N6" i="42"/>
  <c r="N6" i="43"/>
  <c r="M78" i="10"/>
  <c r="M21" i="10"/>
  <c r="K22" i="43"/>
  <c r="K22" i="42"/>
  <c r="K48" i="10"/>
  <c r="K49" i="10" s="1"/>
  <c r="K52" i="10"/>
  <c r="J4" i="21"/>
  <c r="J4" i="43"/>
  <c r="J4" i="10"/>
  <c r="J4" i="42"/>
  <c r="O6" i="10" l="1"/>
  <c r="O14" i="10"/>
  <c r="O15" i="10" s="1"/>
  <c r="O6" i="42"/>
  <c r="P11" i="10"/>
  <c r="O6" i="43"/>
  <c r="O6" i="21"/>
  <c r="N78" i="10"/>
  <c r="N21" i="10"/>
  <c r="K77" i="10"/>
  <c r="K79" i="10" s="1"/>
  <c r="K3" i="10"/>
  <c r="L22" i="10"/>
  <c r="K3" i="21"/>
  <c r="K29" i="10"/>
  <c r="K3" i="43"/>
  <c r="K3" i="42"/>
  <c r="K40" i="10"/>
  <c r="K41" i="10" s="1"/>
  <c r="K44" i="10" s="1"/>
  <c r="K21" i="43"/>
  <c r="K21" i="42"/>
  <c r="K57" i="10" l="1"/>
  <c r="L58" i="10" s="1"/>
  <c r="L60" i="10" s="1"/>
  <c r="L61" i="10" s="1"/>
  <c r="K5" i="42"/>
  <c r="K5" i="10"/>
  <c r="K5" i="21"/>
  <c r="K5" i="43"/>
  <c r="P6" i="42"/>
  <c r="Q11" i="10"/>
  <c r="P6" i="43"/>
  <c r="P14" i="10"/>
  <c r="P15" i="10" s="1"/>
  <c r="P6" i="21"/>
  <c r="P6" i="10"/>
  <c r="O78" i="10"/>
  <c r="O21" i="10"/>
  <c r="K30" i="10"/>
  <c r="K36" i="10" s="1"/>
  <c r="L37" i="10" s="1"/>
  <c r="L43" i="10" s="1"/>
  <c r="L45" i="10" s="1"/>
  <c r="K31" i="10"/>
  <c r="K51" i="10" s="1"/>
  <c r="K53" i="10" s="1"/>
  <c r="K4" i="10" s="1"/>
  <c r="L2" i="21"/>
  <c r="L23" i="10"/>
  <c r="L2" i="43"/>
  <c r="L2" i="10"/>
  <c r="L2" i="42"/>
  <c r="K4" i="42"/>
  <c r="L48" i="10" l="1"/>
  <c r="L49" i="10" s="1"/>
  <c r="L52" i="10"/>
  <c r="L22" i="42"/>
  <c r="L22" i="43"/>
  <c r="P21" i="10"/>
  <c r="P78" i="10"/>
  <c r="Q6" i="43"/>
  <c r="Q14" i="10"/>
  <c r="Q15" i="10" s="1"/>
  <c r="Q6" i="21"/>
  <c r="Q6" i="10"/>
  <c r="Q6" i="42"/>
  <c r="R11" i="10"/>
  <c r="L3" i="10"/>
  <c r="M22" i="10"/>
  <c r="L3" i="21"/>
  <c r="L3" i="42"/>
  <c r="L40" i="10"/>
  <c r="L41" i="10" s="1"/>
  <c r="L3" i="43"/>
  <c r="L77" i="10"/>
  <c r="L79" i="10" s="1"/>
  <c r="L29" i="10"/>
  <c r="K4" i="43"/>
  <c r="K4" i="21"/>
  <c r="L21" i="43"/>
  <c r="L21" i="42"/>
  <c r="L44" i="10"/>
  <c r="L57" i="10"/>
  <c r="M58" i="10" s="1"/>
  <c r="L31" i="10" l="1"/>
  <c r="L51" i="10" s="1"/>
  <c r="L53" i="10" s="1"/>
  <c r="L4" i="42" s="1"/>
  <c r="L30" i="10"/>
  <c r="L36" i="10" s="1"/>
  <c r="M37" i="10" s="1"/>
  <c r="M43" i="10" s="1"/>
  <c r="Q78" i="10"/>
  <c r="Q21" i="10"/>
  <c r="L5" i="21"/>
  <c r="L5" i="10"/>
  <c r="L5" i="43"/>
  <c r="L5" i="42"/>
  <c r="M2" i="42"/>
  <c r="M2" i="43"/>
  <c r="M23" i="10"/>
  <c r="M2" i="21"/>
  <c r="M2" i="10"/>
  <c r="R6" i="43"/>
  <c r="R14" i="10"/>
  <c r="R15" i="10" s="1"/>
  <c r="S11" i="10"/>
  <c r="R6" i="10"/>
  <c r="R6" i="21"/>
  <c r="R6" i="42"/>
  <c r="M60" i="10"/>
  <c r="M61" i="10" s="1"/>
  <c r="L4" i="10"/>
  <c r="M45" i="10"/>
  <c r="L4" i="43" l="1"/>
  <c r="L4" i="21"/>
  <c r="S14" i="10"/>
  <c r="S15" i="10" s="1"/>
  <c r="S6" i="21"/>
  <c r="S6" i="10"/>
  <c r="S6" i="42"/>
  <c r="S6" i="43"/>
  <c r="F12" i="10"/>
  <c r="F66" i="10" s="1"/>
  <c r="R78" i="10"/>
  <c r="R21" i="10"/>
  <c r="M3" i="42"/>
  <c r="M40" i="10"/>
  <c r="M41" i="10" s="1"/>
  <c r="M44" i="10" s="1"/>
  <c r="M3" i="21"/>
  <c r="M77" i="10"/>
  <c r="M79" i="10" s="1"/>
  <c r="N22" i="10"/>
  <c r="M3" i="10"/>
  <c r="M29" i="10"/>
  <c r="M3" i="43"/>
  <c r="M22" i="42"/>
  <c r="M22" i="43"/>
  <c r="M48" i="10"/>
  <c r="M49" i="10" s="1"/>
  <c r="M52" i="10"/>
  <c r="M57" i="10" l="1"/>
  <c r="N58" i="10" s="1"/>
  <c r="M31" i="10"/>
  <c r="M51" i="10" s="1"/>
  <c r="M53" i="10" s="1"/>
  <c r="M30" i="10"/>
  <c r="M36" i="10" s="1"/>
  <c r="N37" i="10" s="1"/>
  <c r="N23" i="10"/>
  <c r="N2" i="10"/>
  <c r="N2" i="43"/>
  <c r="N2" i="21"/>
  <c r="N2" i="42"/>
  <c r="S78" i="10"/>
  <c r="S21" i="10"/>
  <c r="H15" i="10"/>
  <c r="M5" i="10"/>
  <c r="M5" i="42"/>
  <c r="M5" i="43"/>
  <c r="M5" i="21"/>
  <c r="M21" i="42"/>
  <c r="M21" i="43"/>
  <c r="M4" i="42"/>
  <c r="M4" i="21"/>
  <c r="M4" i="10"/>
  <c r="M4" i="43"/>
  <c r="N60" i="10"/>
  <c r="N61" i="10" s="1"/>
  <c r="N43" i="10"/>
  <c r="N45" i="10" s="1"/>
  <c r="N3" i="42" l="1"/>
  <c r="N77" i="10"/>
  <c r="N79" i="10" s="1"/>
  <c r="N3" i="43"/>
  <c r="N40" i="10"/>
  <c r="N41" i="10" s="1"/>
  <c r="N44" i="10" s="1"/>
  <c r="N3" i="21"/>
  <c r="N3" i="10"/>
  <c r="O22" i="10"/>
  <c r="N29" i="10"/>
  <c r="H21" i="10"/>
  <c r="H78" i="10"/>
  <c r="N22" i="42"/>
  <c r="N22" i="43"/>
  <c r="N48" i="10"/>
  <c r="N49" i="10" s="1"/>
  <c r="N52" i="10"/>
  <c r="N31" i="10" l="1"/>
  <c r="N51" i="10" s="1"/>
  <c r="N53" i="10" s="1"/>
  <c r="N30" i="10"/>
  <c r="N36" i="10" s="1"/>
  <c r="O37" i="10" s="1"/>
  <c r="O2" i="21"/>
  <c r="O23" i="10"/>
  <c r="O2" i="42"/>
  <c r="O2" i="10"/>
  <c r="O2" i="43"/>
  <c r="N57" i="10"/>
  <c r="O58" i="10" s="1"/>
  <c r="O60" i="10" s="1"/>
  <c r="O61" i="10" s="1"/>
  <c r="N5" i="21"/>
  <c r="N5" i="42"/>
  <c r="N5" i="43"/>
  <c r="N5" i="10"/>
  <c r="N21" i="43"/>
  <c r="N21" i="42"/>
  <c r="N4" i="43"/>
  <c r="N4" i="21"/>
  <c r="N4" i="42"/>
  <c r="N4" i="10"/>
  <c r="O43" i="10"/>
  <c r="O45" i="10" s="1"/>
  <c r="N14" i="43" l="1"/>
  <c r="N14" i="42"/>
  <c r="O3" i="10"/>
  <c r="O3" i="21"/>
  <c r="O3" i="43"/>
  <c r="O77" i="10"/>
  <c r="O79" i="10" s="1"/>
  <c r="O29" i="10"/>
  <c r="O3" i="42"/>
  <c r="O40" i="10"/>
  <c r="O41" i="10" s="1"/>
  <c r="O44" i="10" s="1"/>
  <c r="P22" i="10"/>
  <c r="O22" i="43"/>
  <c r="O22" i="42"/>
  <c r="O57" i="10"/>
  <c r="P58" i="10" s="1"/>
  <c r="O48" i="10"/>
  <c r="O49" i="10" s="1"/>
  <c r="O52" i="10"/>
  <c r="O5" i="42" l="1"/>
  <c r="O5" i="10"/>
  <c r="O5" i="21"/>
  <c r="O5" i="43"/>
  <c r="N11" i="43"/>
  <c r="N11" i="42"/>
  <c r="N10" i="43"/>
  <c r="P2" i="42"/>
  <c r="P2" i="21"/>
  <c r="P2" i="10"/>
  <c r="P23" i="10"/>
  <c r="P2" i="43"/>
  <c r="N10" i="42"/>
  <c r="O30" i="10"/>
  <c r="O36" i="10" s="1"/>
  <c r="P37" i="10" s="1"/>
  <c r="P43" i="10" s="1"/>
  <c r="P45" i="10" s="1"/>
  <c r="O31" i="10"/>
  <c r="O51" i="10" s="1"/>
  <c r="O53" i="10" s="1"/>
  <c r="O21" i="43"/>
  <c r="O21" i="42"/>
  <c r="P60" i="10"/>
  <c r="P61" i="10" s="1"/>
  <c r="N12" i="42" l="1"/>
  <c r="N16" i="42"/>
  <c r="N17" i="42" s="1"/>
  <c r="N12" i="43"/>
  <c r="O14" i="43"/>
  <c r="O14" i="42"/>
  <c r="P29" i="10"/>
  <c r="P3" i="42"/>
  <c r="Q22" i="10"/>
  <c r="P3" i="10"/>
  <c r="P77" i="10"/>
  <c r="P79" i="10" s="1"/>
  <c r="P40" i="10"/>
  <c r="P41" i="10" s="1"/>
  <c r="P44" i="10" s="1"/>
  <c r="P3" i="43"/>
  <c r="P3" i="21"/>
  <c r="P22" i="42"/>
  <c r="P22" i="43"/>
  <c r="O4" i="21"/>
  <c r="O4" i="42"/>
  <c r="O4" i="43"/>
  <c r="O4" i="10"/>
  <c r="P48" i="10"/>
  <c r="P49" i="10" s="1"/>
  <c r="P52" i="10"/>
  <c r="P31" i="10" l="1"/>
  <c r="P51" i="10" s="1"/>
  <c r="P53" i="10" s="1"/>
  <c r="P4" i="21" s="1"/>
  <c r="P30" i="10"/>
  <c r="P36" i="10" s="1"/>
  <c r="Q37" i="10" s="1"/>
  <c r="O10" i="43"/>
  <c r="O11" i="43"/>
  <c r="O10" i="42"/>
  <c r="O11" i="42"/>
  <c r="O12" i="42" s="1"/>
  <c r="N16" i="43"/>
  <c r="N17" i="43" s="1"/>
  <c r="P5" i="42"/>
  <c r="P5" i="43"/>
  <c r="P5" i="21"/>
  <c r="P5" i="10"/>
  <c r="P57" i="10"/>
  <c r="Q58" i="10" s="1"/>
  <c r="N23" i="42"/>
  <c r="Q2" i="42"/>
  <c r="Q2" i="21"/>
  <c r="Q2" i="43"/>
  <c r="Q23" i="10"/>
  <c r="Q2" i="10"/>
  <c r="P21" i="43"/>
  <c r="P21" i="42"/>
  <c r="P4" i="43"/>
  <c r="P4" i="42"/>
  <c r="P4" i="10"/>
  <c r="Q43" i="10"/>
  <c r="Q45" i="10" s="1"/>
  <c r="Q60" i="10"/>
  <c r="Q61" i="10" s="1"/>
  <c r="O16" i="42" l="1"/>
  <c r="O17" i="42" s="1"/>
  <c r="P14" i="43"/>
  <c r="P14" i="42"/>
  <c r="O12" i="43"/>
  <c r="Q3" i="10"/>
  <c r="Q3" i="43"/>
  <c r="Q77" i="10"/>
  <c r="Q79" i="10" s="1"/>
  <c r="Q3" i="42"/>
  <c r="Q40" i="10"/>
  <c r="Q41" i="10" s="1"/>
  <c r="Q44" i="10" s="1"/>
  <c r="R22" i="10"/>
  <c r="Q3" i="21"/>
  <c r="Q29" i="10"/>
  <c r="N23" i="43"/>
  <c r="Q22" i="42"/>
  <c r="Q22" i="43"/>
  <c r="Q57" i="10"/>
  <c r="R58" i="10" s="1"/>
  <c r="R60" i="10" s="1"/>
  <c r="R61" i="10" s="1"/>
  <c r="Q48" i="10"/>
  <c r="Q49" i="10" s="1"/>
  <c r="Q52" i="10"/>
  <c r="P11" i="43" l="1"/>
  <c r="P10" i="42"/>
  <c r="Q30" i="10"/>
  <c r="Q36" i="10" s="1"/>
  <c r="R37" i="10" s="1"/>
  <c r="R43" i="10" s="1"/>
  <c r="R45" i="10" s="1"/>
  <c r="R48" i="10" s="1"/>
  <c r="R49" i="10" s="1"/>
  <c r="Q31" i="10"/>
  <c r="Q51" i="10" s="1"/>
  <c r="R2" i="43"/>
  <c r="R2" i="10"/>
  <c r="R2" i="42"/>
  <c r="R23" i="10"/>
  <c r="R2" i="21"/>
  <c r="P10" i="43"/>
  <c r="Q5" i="10"/>
  <c r="Q5" i="42"/>
  <c r="Q5" i="21"/>
  <c r="Q5" i="43"/>
  <c r="O16" i="43"/>
  <c r="O17" i="43" s="1"/>
  <c r="P11" i="42"/>
  <c r="P12" i="42" s="1"/>
  <c r="O23" i="42"/>
  <c r="Q21" i="42"/>
  <c r="Q21" i="43"/>
  <c r="Q53" i="10"/>
  <c r="P12" i="43" l="1"/>
  <c r="P16" i="43" s="1"/>
  <c r="P17" i="43" s="1"/>
  <c r="P23" i="43" s="1"/>
  <c r="S22" i="10"/>
  <c r="R3" i="21"/>
  <c r="R3" i="42"/>
  <c r="R3" i="43"/>
  <c r="R29" i="10"/>
  <c r="R77" i="10"/>
  <c r="R79" i="10" s="1"/>
  <c r="R40" i="10"/>
  <c r="R41" i="10" s="1"/>
  <c r="R57" i="10" s="1"/>
  <c r="S58" i="10" s="1"/>
  <c r="R3" i="10"/>
  <c r="P16" i="42"/>
  <c r="P17" i="42" s="1"/>
  <c r="O23" i="43"/>
  <c r="Q14" i="43"/>
  <c r="Q14" i="42"/>
  <c r="R21" i="43"/>
  <c r="R21" i="42"/>
  <c r="R22" i="42"/>
  <c r="R22" i="43"/>
  <c r="R52" i="10"/>
  <c r="Q4" i="21"/>
  <c r="Q4" i="43"/>
  <c r="Q4" i="10"/>
  <c r="Q4" i="42"/>
  <c r="R44" i="10" l="1"/>
  <c r="P23" i="42"/>
  <c r="R5" i="10"/>
  <c r="R5" i="43"/>
  <c r="R5" i="21"/>
  <c r="R5" i="42"/>
  <c r="Q11" i="42"/>
  <c r="Q12" i="42" s="1"/>
  <c r="Q10" i="43"/>
  <c r="Q10" i="42"/>
  <c r="Q11" i="43"/>
  <c r="R31" i="10"/>
  <c r="R51" i="10" s="1"/>
  <c r="R53" i="10" s="1"/>
  <c r="R30" i="10"/>
  <c r="R36" i="10" s="1"/>
  <c r="S37" i="10" s="1"/>
  <c r="S2" i="43"/>
  <c r="S23" i="10"/>
  <c r="S2" i="42"/>
  <c r="S2" i="10"/>
  <c r="S2" i="21"/>
  <c r="S60" i="10"/>
  <c r="S61" i="10" s="1"/>
  <c r="H58" i="10"/>
  <c r="H60" i="10" s="1"/>
  <c r="R4" i="10" l="1"/>
  <c r="R4" i="21"/>
  <c r="R4" i="43"/>
  <c r="R4" i="42"/>
  <c r="Q16" i="42"/>
  <c r="Q17" i="42" s="1"/>
  <c r="S3" i="21"/>
  <c r="S40" i="10"/>
  <c r="S41" i="10" s="1"/>
  <c r="S3" i="43"/>
  <c r="S3" i="42"/>
  <c r="S29" i="10"/>
  <c r="S3" i="10"/>
  <c r="S77" i="10"/>
  <c r="S79" i="10" s="1"/>
  <c r="S43" i="10"/>
  <c r="S45" i="10" s="1"/>
  <c r="S22" i="42" s="1"/>
  <c r="H37" i="10"/>
  <c r="H43" i="10" s="1"/>
  <c r="R14" i="43"/>
  <c r="R14" i="42"/>
  <c r="Q12" i="43"/>
  <c r="S22" i="43"/>
  <c r="S48" i="10"/>
  <c r="S52" i="10"/>
  <c r="F46" i="10"/>
  <c r="F68" i="10" s="1"/>
  <c r="H45" i="10"/>
  <c r="F62" i="10"/>
  <c r="F69" i="10" s="1"/>
  <c r="H61" i="10"/>
  <c r="S31" i="10" l="1"/>
  <c r="S30" i="10"/>
  <c r="Q16" i="43"/>
  <c r="Q17" i="43" s="1"/>
  <c r="R10" i="42"/>
  <c r="H10" i="21"/>
  <c r="H10" i="42" s="1"/>
  <c r="S57" i="10"/>
  <c r="S44" i="10"/>
  <c r="H41" i="10"/>
  <c r="R11" i="43"/>
  <c r="H20" i="21"/>
  <c r="H11" i="43" s="1"/>
  <c r="R10" i="43"/>
  <c r="H18" i="21"/>
  <c r="H10" i="43" s="1"/>
  <c r="Q23" i="42"/>
  <c r="R11" i="42"/>
  <c r="R12" i="42" s="1"/>
  <c r="H12" i="21"/>
  <c r="H11" i="42" s="1"/>
  <c r="S5" i="10"/>
  <c r="S5" i="43"/>
  <c r="S5" i="21"/>
  <c r="S5" i="42"/>
  <c r="H22" i="42"/>
  <c r="H22" i="43"/>
  <c r="S49" i="10"/>
  <c r="H49" i="10" s="1"/>
  <c r="H48" i="10"/>
  <c r="H52" i="10"/>
  <c r="H44" i="10" l="1"/>
  <c r="H57" i="10"/>
  <c r="R16" i="42"/>
  <c r="R17" i="42" s="1"/>
  <c r="H12" i="42"/>
  <c r="H16" i="42" s="1"/>
  <c r="Q23" i="43"/>
  <c r="Q24" i="43" s="1"/>
  <c r="S36" i="10"/>
  <c r="H30" i="10"/>
  <c r="H36" i="10" s="1"/>
  <c r="R12" i="43"/>
  <c r="S51" i="10"/>
  <c r="S53" i="10" s="1"/>
  <c r="F32" i="10"/>
  <c r="F67" i="10" s="1"/>
  <c r="F70" i="10" s="1"/>
  <c r="H31" i="10"/>
  <c r="H51" i="10" s="1"/>
  <c r="J24" i="42"/>
  <c r="K24" i="42"/>
  <c r="L24" i="42"/>
  <c r="M24" i="42"/>
  <c r="N24" i="42"/>
  <c r="O24" i="42"/>
  <c r="P24" i="42"/>
  <c r="Q24" i="42"/>
  <c r="J24" i="43"/>
  <c r="K24" i="43"/>
  <c r="L24" i="43"/>
  <c r="M24" i="43"/>
  <c r="N24" i="43"/>
  <c r="O24" i="43"/>
  <c r="P24" i="43"/>
  <c r="H21" i="43"/>
  <c r="H21" i="42"/>
  <c r="S21" i="43"/>
  <c r="S24" i="43" s="1"/>
  <c r="S21" i="42"/>
  <c r="S24" i="42" s="1"/>
  <c r="S4" i="10" l="1"/>
  <c r="S4" i="21"/>
  <c r="R16" i="43"/>
  <c r="R17" i="43" s="1"/>
  <c r="H12" i="43"/>
  <c r="H16" i="43" s="1"/>
  <c r="R23" i="42"/>
  <c r="R24" i="42" s="1"/>
  <c r="H24" i="42" s="1"/>
  <c r="H5" i="35" s="1"/>
  <c r="F4" i="47" s="1"/>
  <c r="H17" i="42"/>
  <c r="H23" i="42" s="1"/>
  <c r="S4" i="43"/>
  <c r="S4" i="42"/>
  <c r="R23" i="43" l="1"/>
  <c r="R24" i="43" s="1"/>
  <c r="H24" i="43" s="1"/>
  <c r="H9" i="35" s="1"/>
  <c r="F5" i="47" s="1"/>
  <c r="H17" i="43"/>
  <c r="H23" i="43" s="1"/>
</calcChain>
</file>

<file path=xl/sharedStrings.xml><?xml version="1.0" encoding="utf-8"?>
<sst xmlns="http://schemas.openxmlformats.org/spreadsheetml/2006/main" count="4187" uniqueCount="268">
  <si>
    <t>Model name:</t>
  </si>
  <si>
    <t>Developer services reconciliation model</t>
  </si>
  <si>
    <t>Version number:</t>
  </si>
  <si>
    <t>Filename:</t>
  </si>
  <si>
    <t>Developer-services-reconciliation-model-Dec-2020-v2.0.xlsx</t>
  </si>
  <si>
    <t>Date:</t>
  </si>
  <si>
    <t xml:space="preserve">Author: </t>
  </si>
  <si>
    <t>Ofwat</t>
  </si>
  <si>
    <t>Author contact information:</t>
  </si>
  <si>
    <t>OfwatPandO@ofwat.gov.uk</t>
  </si>
  <si>
    <t>Summary of model:</t>
  </si>
  <si>
    <t>This model implements the necessary reconciliation mechanism for developer services.</t>
  </si>
  <si>
    <t>Disclaimer:</t>
  </si>
  <si>
    <t>None</t>
  </si>
  <si>
    <t>Known limitations of the model:</t>
  </si>
  <si>
    <t>Issue</t>
  </si>
  <si>
    <t>Details</t>
  </si>
  <si>
    <t>Model link</t>
  </si>
  <si>
    <t>Changes</t>
  </si>
  <si>
    <t>Below are details of changes to the model from the version 1.0 published on 4 March 2020. The changes fix issues that have been identified and implement improvements for clarity and ease of use.</t>
  </si>
  <si>
    <t>Category</t>
  </si>
  <si>
    <t>Sheet(s) in current model</t>
  </si>
  <si>
    <t>Description of change(s) made</t>
  </si>
  <si>
    <t>Model link(s)</t>
  </si>
  <si>
    <t>Formula Update</t>
  </si>
  <si>
    <t>InpRows, Water, Wastewater</t>
  </si>
  <si>
    <t>Forecasts units changed to number rather than thousands. Inputs changed and conversion formulas removed.</t>
  </si>
  <si>
    <t>END OF SHEET</t>
  </si>
  <si>
    <t>GENERIC MODEL DESIGN</t>
  </si>
  <si>
    <t>ABOVE BONNET - USER INTERFACE</t>
  </si>
  <si>
    <t>Inputs</t>
  </si>
  <si>
    <t>Output Summary</t>
  </si>
  <si>
    <t>BELOW BONNET - CALCULATION ENGINE</t>
  </si>
  <si>
    <t>Input Transition</t>
  </si>
  <si>
    <t>Calculations</t>
  </si>
  <si>
    <t>Detailed Outputs</t>
  </si>
  <si>
    <t>Note: FAST strictly applicable below the bonnet</t>
  </si>
  <si>
    <t>MODEL MAP</t>
  </si>
  <si>
    <t>DOCUMENTATION AND QUALITY CONTROL</t>
  </si>
  <si>
    <t>INPUTS</t>
  </si>
  <si>
    <t>CALCULATIONS</t>
  </si>
  <si>
    <t>OUTPUT SUMMARY</t>
  </si>
  <si>
    <t>DOCUMENTATION</t>
  </si>
  <si>
    <t>All the inputs in column format in the respective sheets are brought to this sheet.</t>
  </si>
  <si>
    <t>The model timeline and flag calculations are done in this sheet.</t>
  </si>
  <si>
    <t>All the outputs in the respective sheets are brought to this sheet.</t>
  </si>
  <si>
    <t>Sheet references and model flow; Sheet tabs color, color coding, abbreviations, range names are mentioned in this sheet.</t>
  </si>
  <si>
    <t>All the inputs in row format in the respective sheets are brought to this sheet.</t>
  </si>
  <si>
    <t>All the 'Water' related calculations are done in this sheet.</t>
  </si>
  <si>
    <t>All the 'Wastewater' related calculations are done in this sheet.</t>
  </si>
  <si>
    <t>SHEET TABS</t>
  </si>
  <si>
    <t>Light Yellow</t>
  </si>
  <si>
    <t>Input sheets</t>
  </si>
  <si>
    <t>No color (default Excel tab color)</t>
  </si>
  <si>
    <t>Calculation and documentation sheets</t>
  </si>
  <si>
    <t>Pale Blue</t>
  </si>
  <si>
    <t>Key output sheets</t>
  </si>
  <si>
    <t>Yellow</t>
  </si>
  <si>
    <t>To be completed, temporary, restructured, or deleted</t>
  </si>
  <si>
    <t>COLOUR</t>
  </si>
  <si>
    <t>Font color only</t>
  </si>
  <si>
    <t>Blue font</t>
  </si>
  <si>
    <t>Imported from another sheet</t>
  </si>
  <si>
    <t xml:space="preserve">Red font </t>
  </si>
  <si>
    <t>Exported to another sheet (except from Input sheets)</t>
  </si>
  <si>
    <t>Black font</t>
  </si>
  <si>
    <t>Within sheet link or calculation</t>
  </si>
  <si>
    <t>Font + shade combinations</t>
  </si>
  <si>
    <t>Black font + Light Yellow shade</t>
  </si>
  <si>
    <t>Other</t>
  </si>
  <si>
    <t>Black font + Pale Blue shade on entire row</t>
  </si>
  <si>
    <t>Section separator</t>
  </si>
  <si>
    <t>Yellow shade</t>
  </si>
  <si>
    <t>Work in progress / temporary</t>
  </si>
  <si>
    <t>Error checks &amp; alerts</t>
  </si>
  <si>
    <t>Green shade</t>
  </si>
  <si>
    <t>OK</t>
  </si>
  <si>
    <t>Red shade</t>
  </si>
  <si>
    <t>Error</t>
  </si>
  <si>
    <t>Gold shade</t>
  </si>
  <si>
    <t>Alert</t>
  </si>
  <si>
    <t>ABBREVIATIONS</t>
  </si>
  <si>
    <t>#</t>
  </si>
  <si>
    <t>Number</t>
  </si>
  <si>
    <t>£m</t>
  </si>
  <si>
    <t>Great Britain Pound in millions</t>
  </si>
  <si>
    <t>CPIH</t>
  </si>
  <si>
    <t xml:space="preserve">Consumer Price Index including owner occupiers’ housing costs  </t>
  </si>
  <si>
    <t>FYA</t>
  </si>
  <si>
    <t>Financial Year Average</t>
  </si>
  <si>
    <t>FYE</t>
  </si>
  <si>
    <t>Financial Year Ending</t>
  </si>
  <si>
    <t>m</t>
  </si>
  <si>
    <t>Million</t>
  </si>
  <si>
    <t>NA</t>
  </si>
  <si>
    <t>Not available / applicable</t>
  </si>
  <si>
    <t>WaSC</t>
  </si>
  <si>
    <t>Water and Sewerage company</t>
  </si>
  <si>
    <t>WoC</t>
  </si>
  <si>
    <t>Water only company</t>
  </si>
  <si>
    <t>End of sheet</t>
  </si>
  <si>
    <t>DSRA_PR19_Inputs</t>
  </si>
  <si>
    <t>Item Code</t>
  </si>
  <si>
    <t>Item Description</t>
  </si>
  <si>
    <t>Item Unit</t>
  </si>
  <si>
    <t>Item Table Suite</t>
  </si>
  <si>
    <t>Company Acronym</t>
  </si>
  <si>
    <t>Price Review 2019</t>
  </si>
  <si>
    <t>Price Review 2024</t>
  </si>
  <si>
    <t>Cyclical</t>
  </si>
  <si>
    <t>PR19 Run 8: Final Determinations</t>
  </si>
  <si>
    <t>PR24 Run 4: Nov Resub Data - as received</t>
  </si>
  <si>
    <t>Default for Cyclical base run</t>
  </si>
  <si>
    <t>Completed</t>
  </si>
  <si>
    <t>Latest</t>
  </si>
  <si>
    <t>2020-21</t>
  </si>
  <si>
    <t>2021-22</t>
  </si>
  <si>
    <t>2022-23</t>
  </si>
  <si>
    <t>2023-24</t>
  </si>
  <si>
    <t>2024-25</t>
  </si>
  <si>
    <t>B0007DSPWT</t>
  </si>
  <si>
    <t>Properties volume data - Total new properties - Water</t>
  </si>
  <si>
    <t>nr</t>
  </si>
  <si>
    <t>Cyclical Foundation</t>
  </si>
  <si>
    <t>ANH</t>
  </si>
  <si>
    <t/>
  </si>
  <si>
    <t>WSH</t>
  </si>
  <si>
    <t>HDD</t>
  </si>
  <si>
    <t>NES</t>
  </si>
  <si>
    <t>SVE</t>
  </si>
  <si>
    <t>SWB</t>
  </si>
  <si>
    <t>SRN</t>
  </si>
  <si>
    <t>TMS</t>
  </si>
  <si>
    <t>NWT</t>
  </si>
  <si>
    <t>WSX</t>
  </si>
  <si>
    <t>YKY</t>
  </si>
  <si>
    <t>AFW</t>
  </si>
  <si>
    <t>BRL</t>
  </si>
  <si>
    <t>PRT</t>
  </si>
  <si>
    <t>SEW</t>
  </si>
  <si>
    <t>SSC</t>
  </si>
  <si>
    <t>SES</t>
  </si>
  <si>
    <t>B0007DSPWWT</t>
  </si>
  <si>
    <t>Properties volume data - Total new properties - Wastewater</t>
  </si>
  <si>
    <t>B0007DSPWT_PR24</t>
  </si>
  <si>
    <t>B0007DSPWWT_PR24</t>
  </si>
  <si>
    <t>PR19FM007_CODEV_WOFWAT</t>
  </si>
  <si>
    <t>Company-specific unit rate for developer services - water</t>
  </si>
  <si>
    <t>£</t>
  </si>
  <si>
    <t>PR19FM007_CODEV_WWOFWAT</t>
  </si>
  <si>
    <t>Company-specific unit rate for developer services - wastewater</t>
  </si>
  <si>
    <t>APP28RR_W00018</t>
  </si>
  <si>
    <t>Properties volume data - water    New properties (residential)</t>
  </si>
  <si>
    <t>APP28RR_W00019</t>
  </si>
  <si>
    <t>Properties volume data - water    New properties (business)</t>
  </si>
  <si>
    <t>APP28RR_W00021</t>
  </si>
  <si>
    <t>Properties volume data - water    New properties on NAV sites (residential)</t>
  </si>
  <si>
    <t>APP28RR_W00022</t>
  </si>
  <si>
    <t>Properties volume data - water    New properties on NAV sites (business)</t>
  </si>
  <si>
    <t>APP28RR_WW00018</t>
  </si>
  <si>
    <t>Properties volume data - wastewater    New properties (residential)</t>
  </si>
  <si>
    <t>APP28RR_WW00019</t>
  </si>
  <si>
    <t>Properties volume data - wastewater    New properties (business)</t>
  </si>
  <si>
    <t>APP28RR_WW00021</t>
  </si>
  <si>
    <t>Properties volume data - wastewater    New properties on NAV sites (residential)</t>
  </si>
  <si>
    <t>APP28RR_WW00022</t>
  </si>
  <si>
    <t>Properties volume data - wastewater    New properties on NAV sites (business)</t>
  </si>
  <si>
    <t>PR19 - Ofwat FD forecast number of new properties connected</t>
  </si>
  <si>
    <t>Water</t>
  </si>
  <si>
    <t>Wastewater</t>
  </si>
  <si>
    <t>PR19 - CMA forecast number of new properties connected</t>
  </si>
  <si>
    <t>Constant</t>
  </si>
  <si>
    <t>Unit</t>
  </si>
  <si>
    <t>[don't delete row]</t>
  </si>
  <si>
    <t>COMPANY INFORMATION</t>
  </si>
  <si>
    <t>Company's name</t>
  </si>
  <si>
    <t>Company's type</t>
  </si>
  <si>
    <t>TIME</t>
  </si>
  <si>
    <t>First date of time ruler</t>
  </si>
  <si>
    <t>date</t>
  </si>
  <si>
    <t>Last Pre-forecast date</t>
  </si>
  <si>
    <t>Start of forecast period (midnight)</t>
  </si>
  <si>
    <t>Length of forecast period</t>
  </si>
  <si>
    <t>years</t>
  </si>
  <si>
    <t>Last forecast date</t>
  </si>
  <si>
    <t>First Modelling Column Financial Year Number</t>
  </si>
  <si>
    <t>year #</t>
  </si>
  <si>
    <t>Financial Year End Month Number</t>
  </si>
  <si>
    <t>month #</t>
  </si>
  <si>
    <t>DISCOUNT RATE</t>
  </si>
  <si>
    <t>Discount rate</t>
  </si>
  <si>
    <t>%</t>
  </si>
  <si>
    <t>UNITS</t>
  </si>
  <si>
    <t>Units in a million</t>
  </si>
  <si>
    <t>END</t>
  </si>
  <si>
    <t>Total</t>
  </si>
  <si>
    <t>WATER</t>
  </si>
  <si>
    <t>Forecast number of new properties connected to water services (FC)</t>
  </si>
  <si>
    <t>Actual number of new properties connected to water services (AC)</t>
  </si>
  <si>
    <t>Revenue per connection (Unit Rate) – water (2017-18 FYA CPIH deflated prices)</t>
  </si>
  <si>
    <t>£/property</t>
  </si>
  <si>
    <t>WASTEWATER (ONLY FOR WASCs)</t>
  </si>
  <si>
    <t>Forecast number of new properties connected to wastewater services (FC)</t>
  </si>
  <si>
    <t>Actual number of new properties connected to wastewater services (AC)</t>
  </si>
  <si>
    <t>Revenue per connection (Unit Rate) – wastewater (2017-18 FYA CPIH deflated prices)</t>
  </si>
  <si>
    <t>MODEL PERIOD</t>
  </si>
  <si>
    <t xml:space="preserve">Model Column Counter </t>
  </si>
  <si>
    <t>Model column counter</t>
  </si>
  <si>
    <t>counter</t>
  </si>
  <si>
    <t>Model Column Total</t>
  </si>
  <si>
    <t>column</t>
  </si>
  <si>
    <t>First model column flag</t>
  </si>
  <si>
    <t>flag</t>
  </si>
  <si>
    <t>First model period BEG</t>
  </si>
  <si>
    <t>month</t>
  </si>
  <si>
    <t>Model Period BEG</t>
  </si>
  <si>
    <t>Model Period END</t>
  </si>
  <si>
    <t>PRE FORECAST PERIOD</t>
  </si>
  <si>
    <t>Last Pre Forecast Flag</t>
  </si>
  <si>
    <t>Pre Forecast Period Flag</t>
  </si>
  <si>
    <t>Pre Forecast Period Total</t>
  </si>
  <si>
    <t>columns</t>
  </si>
  <si>
    <t>FORECAST PERIOD</t>
  </si>
  <si>
    <t>1st Forecast Period Flag</t>
  </si>
  <si>
    <t>Last Forecast Period Flag</t>
  </si>
  <si>
    <t>Forecast Period Flag</t>
  </si>
  <si>
    <t xml:space="preserve">Forecast Period Total </t>
  </si>
  <si>
    <t>Forecast period counter</t>
  </si>
  <si>
    <t>Timeline label</t>
  </si>
  <si>
    <t>POST FORECAST PERIOD</t>
  </si>
  <si>
    <t>1st Post Last Forecast Period Flag</t>
  </si>
  <si>
    <t>Post Forecast Period Flag</t>
  </si>
  <si>
    <t>Post Forecast Period Total</t>
  </si>
  <si>
    <t>MODELLING PERIOD CHECK</t>
  </si>
  <si>
    <t>less</t>
  </si>
  <si>
    <t>Modelling Period Check</t>
  </si>
  <si>
    <t>check</t>
  </si>
  <si>
    <t>FINANCIAL YEAR</t>
  </si>
  <si>
    <t>Financial Year Ending (FYE)</t>
  </si>
  <si>
    <t xml:space="preserve">year </t>
  </si>
  <si>
    <t>Difference in volume between actual and forecast figures for water services</t>
  </si>
  <si>
    <t>Developer services revenue adjustment factor (DSRA) - water (2017-18 FYA CPIH deflated prices)</t>
  </si>
  <si>
    <t>DSRA incl. financing adjustment - water (2017-18 FYA CPIH deflated prices)</t>
  </si>
  <si>
    <t>WASTEWATER</t>
  </si>
  <si>
    <t>Difference in volume between actual and forecast figures for wastewater services</t>
  </si>
  <si>
    <t>Developer services revenue adjustment factor (DSRA) - wastewater (2017-18 FYA CPIH deflated prices)</t>
  </si>
  <si>
    <t>DSRA incl. financing adjustment - wastewater (2017-18 FYA CPIH deflated prices)</t>
  </si>
  <si>
    <t>PR24PD10_OUT</t>
  </si>
  <si>
    <t>Acronym</t>
  </si>
  <si>
    <t>Reference</t>
  </si>
  <si>
    <t>Item description</t>
  </si>
  <si>
    <t>Model</t>
  </si>
  <si>
    <t>C_PR24PD10_PD12_25WN_PR24</t>
  </si>
  <si>
    <t xml:space="preserve">PR19 Developer services revenue adjustment in 2017-18 FYA (CPIH deflated) prices (WN) </t>
  </si>
  <si>
    <t>C_PR24PD10_PD12_25WWN_PR24</t>
  </si>
  <si>
    <t xml:space="preserve">PR19 Developer services revenue adjustment in 2017-18 FYA (CPIH deflated) prices (WWN) </t>
  </si>
  <si>
    <t>PR24QA_PR24PD10_OUT1</t>
  </si>
  <si>
    <t>Date &amp; Time for Model - PR24PD10</t>
  </si>
  <si>
    <t>Text</t>
  </si>
  <si>
    <t>PR24QA_PR24PD10_OUT2</t>
  </si>
  <si>
    <t>Name of Model - PR24PD10</t>
  </si>
  <si>
    <t>PR24QA_PR24PD10_OUT3</t>
  </si>
  <si>
    <t>F_Inputs time stamp - PR24PD10</t>
  </si>
  <si>
    <t>N/A</t>
  </si>
  <si>
    <t>PR24QA_PR24PD10_OUT4</t>
  </si>
  <si>
    <t>Model override switch for - PR24PD10</t>
  </si>
  <si>
    <t>Source: PR19 FD base adjustment model (https://www.ofwat.gov.uk/final-determinations-models/) except SVE and HDD which is from Developer Services FD appendix (https://www.ofwat.gov.uk/wp-content/uploads/2019/12/PR19-final-determinations-Our-approach-to-regulating-developer-services-appendix.pdf)</t>
  </si>
  <si>
    <t>Source: CMA base adjustment model (https://www.ofwat.gov.uk/regulated-companies/price-review/2019-price-review/regulated-companies-price-review-2019-price-review-competition-and-markets-authority-referrals)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</si>
</sst>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_);\(#,##0\);&quot;-  &quot;;&quot; &quot;@"/>
    <numFmt numFmtId="165" formatCode="#,##0_);\(#,##0\);&quot;-  &quot;;&quot; &quot;@&quot; &quot;"/>
    <numFmt numFmtId="166" formatCode="dd\ mmm\ yy_);\(###0\);&quot;-  &quot;;&quot; &quot;@&quot; &quot;"/>
    <numFmt numFmtId="167" formatCode="dd\ mmm\ yy_);;&quot;-  &quot;;&quot; &quot;@&quot; &quot;"/>
    <numFmt numFmtId="168" formatCode="#,##0.0_);\(#,##0.0\);&quot;-  &quot;;&quot; &quot;@&quot; &quot;"/>
    <numFmt numFmtId="169" formatCode="#,##0.0000_);\(#,##0.0000\);&quot;-  &quot;;&quot; &quot;@&quot; &quot;"/>
    <numFmt numFmtId="170" formatCode="#,##0.0_);\(#,##0.0\);&quot;-  &quot;;&quot; &quot;@"/>
    <numFmt numFmtId="171" formatCode="dd\ mmm\ yyyy_);;&quot;-  &quot;;&quot; &quot;@&quot; &quot;"/>
    <numFmt numFmtId="172" formatCode="dd\ mmm\ yyyy_);\(###0\);&quot;-  &quot;;&quot; &quot;@&quot; &quot;"/>
    <numFmt numFmtId="173" formatCode="_(* #,##0_);_(* \(#,##0\);_(* &quot;-&quot;??_);_(@_)"/>
    <numFmt numFmtId="174" formatCode="0.00%_);\-0.00%_);&quot;-  &quot;;&quot; &quot;@&quot; &quot;"/>
    <numFmt numFmtId="175" formatCode="###0_);\(###0\);&quot;-  &quot;;&quot; &quot;@&quot; &quot;"/>
    <numFmt numFmtId="176" formatCode="#,##0.00_);\(#,##0.00\);&quot;-  &quot;;&quot; &quot;@&quot; &quot;"/>
    <numFmt numFmtId="177" formatCode="_-* #,##0.0_-;\-* #,##0.0_-;_-* &quot;-&quot;??_-;_-@_-"/>
    <numFmt numFmtId="178" formatCode="#,##0.000_);\(#,##0.000\);&quot;-  &quot;;&quot; &quot;@&quot; &quot;"/>
    <numFmt numFmtId="179" formatCode="[$-F800]dddd\,\ mmmm\ dd\,\ yyyy"/>
    <numFmt numFmtId="180" formatCode="0.0"/>
    <numFmt numFmtId="181" formatCode="#,##0.000"/>
  </numFmts>
  <fonts count="73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0"/>
      <name val="Arial Narrow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rgb="FF00B050"/>
      <name val="Arial"/>
      <family val="2"/>
    </font>
    <font>
      <b/>
      <sz val="11"/>
      <name val="Arial"/>
      <family val="2"/>
    </font>
    <font>
      <sz val="11"/>
      <color rgb="FF0000FF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i/>
      <sz val="10"/>
      <color rgb="FF00B050"/>
      <name val="Arial"/>
      <family val="2"/>
    </font>
    <font>
      <b/>
      <sz val="11"/>
      <color rgb="FF0000FF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color indexed="9"/>
      <name val="Arial"/>
      <family val="2"/>
    </font>
    <font>
      <sz val="12"/>
      <name val="Arial"/>
      <family val="2"/>
    </font>
    <font>
      <b/>
      <sz val="11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FF"/>
      <name val="Arial"/>
      <family val="2"/>
    </font>
    <font>
      <sz val="10"/>
      <color indexed="10"/>
      <name val="Arial"/>
      <family val="2"/>
    </font>
    <font>
      <b/>
      <sz val="10"/>
      <color theme="1"/>
      <name val="+mj-lt"/>
    </font>
    <font>
      <i/>
      <sz val="10"/>
      <color rgb="FF0000FF"/>
      <name val="Arial"/>
      <family val="2"/>
    </font>
    <font>
      <b/>
      <sz val="10"/>
      <color rgb="FFFF0000"/>
      <name val="Arial"/>
      <family val="2"/>
    </font>
    <font>
      <u/>
      <sz val="10"/>
      <color rgb="FFFF0000"/>
      <name val="Arial"/>
      <family val="2"/>
    </font>
    <font>
      <i/>
      <sz val="10"/>
      <color rgb="FFFF0000"/>
      <name val="Arial"/>
      <family val="2"/>
    </font>
    <font>
      <b/>
      <sz val="22.5"/>
      <color theme="0"/>
      <name val="Franklin Gothic Demi"/>
      <family val="2"/>
    </font>
    <font>
      <i/>
      <sz val="12"/>
      <color theme="0"/>
      <name val="Franklin Gothic Demi"/>
      <family val="2"/>
    </font>
    <font>
      <sz val="12"/>
      <color theme="0"/>
      <name val="Franklin Gothic Demi"/>
      <family val="2"/>
    </font>
    <font>
      <u/>
      <sz val="10"/>
      <color theme="10"/>
      <name val="Arial"/>
      <family val="2"/>
    </font>
    <font>
      <sz val="22.5"/>
      <color theme="0"/>
      <name val="Franklin Gothic Dem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4"/>
      <color theme="0"/>
      <name val="Franklin Gothic Demi"/>
      <family val="2"/>
    </font>
    <font>
      <sz val="11"/>
      <color theme="1"/>
      <name val="Franklin Gothic Demi"/>
      <family val="2"/>
    </font>
    <font>
      <sz val="10"/>
      <color theme="0"/>
      <name val="Franklin Gothic Demi"/>
      <family val="2"/>
    </font>
    <font>
      <sz val="12"/>
      <color rgb="FF000000"/>
      <name val="Franklin Gothic Book"/>
      <family val="2"/>
    </font>
    <font>
      <i/>
      <sz val="12"/>
      <color rgb="FF000000"/>
      <name val="Franklin Gothic Demi"/>
      <family val="2"/>
    </font>
    <font>
      <b/>
      <u/>
      <sz val="11"/>
      <name val="Calibri"/>
      <family val="2"/>
    </font>
    <font>
      <i/>
      <sz val="11"/>
      <color theme="1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E4819"/>
        <bgColor indexed="64"/>
      </patternFill>
    </fill>
    <fill>
      <patternFill patternType="solid">
        <fgColor rgb="FFFFFFA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lightUp">
        <bgColor rgb="FF003479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rgb="FF003479"/>
        <bgColor indexed="64"/>
      </patternFill>
    </fill>
    <fill>
      <patternFill patternType="solid">
        <fgColor rgb="FFD740A2"/>
        <bgColor indexed="64"/>
      </patternFill>
    </fill>
    <fill>
      <patternFill patternType="solid">
        <fgColor rgb="FFE0DCD8"/>
        <bgColor indexed="64"/>
      </patternFill>
    </fill>
    <fill>
      <patternFill patternType="solid">
        <fgColor rgb="FFFFFF00"/>
      </patternFill>
    </fill>
    <fill>
      <patternFill patternType="solid">
        <fgColor rgb="FFFFFFE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ck">
        <color rgb="FF99CC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717362"/>
      </right>
      <top style="thin">
        <color indexed="64"/>
      </top>
      <bottom style="thin">
        <color indexed="64"/>
      </bottom>
      <diagonal/>
    </border>
    <border>
      <left style="hair">
        <color rgb="FF71736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2">
    <xf numFmtId="165" fontId="0" fillId="0" borderId="0" applyFont="0" applyFill="0" applyBorder="0" applyProtection="0">
      <alignment vertical="top"/>
    </xf>
    <xf numFmtId="43" fontId="1" fillId="0" borderId="0" applyFont="0" applyFill="0" applyBorder="0" applyAlignment="0" applyProtection="0"/>
    <xf numFmtId="164" fontId="2" fillId="0" borderId="0" applyFont="0" applyFill="0" applyBorder="0" applyProtection="0">
      <alignment vertical="top"/>
    </xf>
    <xf numFmtId="166" fontId="5" fillId="0" borderId="0" applyFont="0" applyFill="0" applyBorder="0" applyProtection="0">
      <alignment vertical="top"/>
    </xf>
    <xf numFmtId="164" fontId="5" fillId="0" borderId="0" applyFont="0" applyFill="0" applyBorder="0" applyProtection="0">
      <alignment vertical="top"/>
    </xf>
    <xf numFmtId="165" fontId="5" fillId="0" borderId="0" applyFont="0" applyFill="0" applyBorder="0" applyProtection="0">
      <alignment vertical="top"/>
    </xf>
    <xf numFmtId="166" fontId="2" fillId="0" borderId="0" applyFont="0" applyFill="0" applyBorder="0" applyProtection="0">
      <alignment vertical="top"/>
    </xf>
    <xf numFmtId="167" fontId="3" fillId="0" borderId="0" applyNumberFormat="0" applyFill="0" applyBorder="0" applyProtection="0">
      <alignment vertical="top"/>
    </xf>
    <xf numFmtId="0" fontId="4" fillId="0" borderId="0" applyNumberFormat="0" applyFill="0" applyBorder="0" applyProtection="0">
      <alignment vertical="top"/>
    </xf>
    <xf numFmtId="0" fontId="2" fillId="0" borderId="0" applyNumberFormat="0" applyFill="0" applyBorder="0" applyProtection="0">
      <alignment horizontal="right" vertical="top"/>
    </xf>
    <xf numFmtId="169" fontId="2" fillId="0" borderId="0" applyFont="0" applyFill="0" applyBorder="0" applyProtection="0">
      <alignment vertical="top"/>
    </xf>
    <xf numFmtId="172" fontId="2" fillId="0" borderId="0" applyFont="0" applyFill="0" applyBorder="0" applyProtection="0">
      <alignment vertical="top"/>
    </xf>
    <xf numFmtId="164" fontId="6" fillId="0" borderId="0" applyNumberFormat="0" applyProtection="0">
      <alignment vertical="top"/>
    </xf>
    <xf numFmtId="0" fontId="1" fillId="0" borderId="0"/>
    <xf numFmtId="165" fontId="1" fillId="0" borderId="0" applyFont="0" applyFill="0" applyBorder="0" applyProtection="0">
      <alignment vertical="top"/>
    </xf>
    <xf numFmtId="0" fontId="11" fillId="5" borderId="0" applyBorder="0"/>
    <xf numFmtId="0" fontId="1" fillId="0" borderId="0"/>
    <xf numFmtId="0" fontId="2" fillId="0" borderId="0"/>
    <xf numFmtId="174" fontId="1" fillId="0" borderId="0" applyFont="0" applyFill="0" applyBorder="0" applyProtection="0">
      <alignment vertical="top"/>
    </xf>
    <xf numFmtId="175" fontId="1" fillId="0" borderId="0" applyFont="0" applyFill="0" applyBorder="0" applyProtection="0">
      <alignment vertical="top"/>
    </xf>
    <xf numFmtId="44" fontId="1" fillId="0" borderId="0" applyFont="0" applyFill="0" applyBorder="0" applyAlignment="0" applyProtection="0"/>
    <xf numFmtId="174" fontId="2" fillId="0" borderId="0" applyFont="0" applyFill="0" applyBorder="0" applyProtection="0">
      <alignment vertical="top"/>
    </xf>
    <xf numFmtId="9" fontId="1" fillId="0" borderId="0" applyFont="0" applyFill="0" applyBorder="0" applyAlignment="0" applyProtection="0"/>
    <xf numFmtId="0" fontId="22" fillId="0" borderId="0"/>
    <xf numFmtId="165" fontId="25" fillId="0" borderId="0" applyFont="0" applyFill="0" applyBorder="0" applyProtection="0">
      <alignment vertical="top"/>
    </xf>
    <xf numFmtId="165" fontId="26" fillId="0" borderId="0" applyFont="0" applyFill="0" applyBorder="0" applyProtection="0">
      <alignment vertical="top"/>
    </xf>
    <xf numFmtId="165" fontId="2" fillId="0" borderId="0" applyFont="0" applyFill="0" applyBorder="0" applyProtection="0">
      <alignment vertical="top"/>
    </xf>
    <xf numFmtId="165" fontId="2" fillId="0" borderId="0" applyFont="0" applyFill="0" applyBorder="0" applyProtection="0">
      <alignment vertical="top"/>
    </xf>
    <xf numFmtId="169" fontId="2" fillId="0" borderId="0" applyFont="0" applyFill="0" applyBorder="0" applyProtection="0">
      <alignment vertical="top"/>
    </xf>
    <xf numFmtId="165" fontId="47" fillId="0" borderId="0" applyFont="0" applyFill="0" applyBorder="0" applyProtection="0">
      <alignment vertical="top"/>
    </xf>
    <xf numFmtId="43" fontId="47" fillId="0" borderId="0" applyFont="0" applyFill="0" applyBorder="0" applyAlignment="0" applyProtection="0"/>
    <xf numFmtId="174" fontId="47" fillId="0" borderId="0" applyFont="0" applyFill="0" applyBorder="0" applyProtection="0">
      <alignment vertical="top"/>
    </xf>
    <xf numFmtId="169" fontId="47" fillId="0" borderId="0" applyFont="0" applyFill="0" applyBorder="0" applyProtection="0">
      <alignment vertical="top"/>
    </xf>
    <xf numFmtId="172" fontId="47" fillId="0" borderId="0" applyFont="0" applyFill="0" applyBorder="0" applyProtection="0">
      <alignment vertical="top"/>
    </xf>
    <xf numFmtId="175" fontId="47" fillId="0" borderId="0" applyFont="0" applyFill="0" applyBorder="0" applyProtection="0">
      <alignment vertical="top"/>
    </xf>
    <xf numFmtId="0" fontId="1" fillId="0" borderId="0"/>
    <xf numFmtId="165" fontId="2" fillId="0" borderId="0" applyFont="0" applyFill="0" applyBorder="0" applyProtection="0">
      <alignment vertical="top"/>
    </xf>
    <xf numFmtId="166" fontId="2" fillId="0" borderId="0" applyFont="0" applyFill="0" applyBorder="0" applyProtection="0">
      <alignment vertical="top"/>
    </xf>
    <xf numFmtId="174" fontId="2" fillId="0" borderId="0" applyFont="0" applyFill="0" applyBorder="0" applyProtection="0">
      <alignment vertical="top"/>
    </xf>
    <xf numFmtId="0" fontId="1" fillId="0" borderId="0"/>
    <xf numFmtId="165" fontId="2" fillId="0" borderId="0" applyFont="0" applyFill="0" applyBorder="0" applyProtection="0">
      <alignment vertical="top"/>
    </xf>
    <xf numFmtId="172" fontId="2" fillId="0" borderId="0" applyFont="0" applyFill="0" applyBorder="0" applyProtection="0">
      <alignment vertical="top"/>
    </xf>
    <xf numFmtId="0" fontId="50" fillId="0" borderId="0" applyNumberFormat="0" applyFill="0" applyBorder="0" applyAlignment="0" applyProtection="0"/>
    <xf numFmtId="0" fontId="51" fillId="0" borderId="33" applyNumberFormat="0" applyFill="0" applyAlignment="0" applyProtection="0"/>
    <xf numFmtId="0" fontId="52" fillId="0" borderId="34" applyNumberFormat="0" applyFill="0" applyAlignment="0" applyProtection="0"/>
    <xf numFmtId="0" fontId="53" fillId="0" borderId="35" applyNumberFormat="0" applyFill="0" applyAlignment="0" applyProtection="0"/>
    <xf numFmtId="0" fontId="53" fillId="0" borderId="0" applyNumberFormat="0" applyFill="0" applyBorder="0" applyAlignment="0" applyProtection="0"/>
    <xf numFmtId="0" fontId="54" fillId="17" borderId="0" applyNumberFormat="0" applyBorder="0" applyAlignment="0" applyProtection="0"/>
    <xf numFmtId="0" fontId="55" fillId="18" borderId="0" applyNumberFormat="0" applyBorder="0" applyAlignment="0" applyProtection="0"/>
    <xf numFmtId="0" fontId="56" fillId="19" borderId="0" applyNumberFormat="0" applyBorder="0" applyAlignment="0" applyProtection="0"/>
    <xf numFmtId="0" fontId="57" fillId="20" borderId="36" applyNumberFormat="0" applyAlignment="0" applyProtection="0"/>
    <xf numFmtId="0" fontId="58" fillId="21" borderId="37" applyNumberFormat="0" applyAlignment="0" applyProtection="0"/>
    <xf numFmtId="0" fontId="59" fillId="21" borderId="36" applyNumberFormat="0" applyAlignment="0" applyProtection="0"/>
    <xf numFmtId="0" fontId="60" fillId="0" borderId="38" applyNumberFormat="0" applyFill="0" applyAlignment="0" applyProtection="0"/>
    <xf numFmtId="0" fontId="61" fillId="22" borderId="39" applyNumberFormat="0" applyAlignment="0" applyProtection="0"/>
    <xf numFmtId="0" fontId="62" fillId="0" borderId="0" applyNumberFormat="0" applyFill="0" applyBorder="0" applyAlignment="0" applyProtection="0"/>
    <xf numFmtId="0" fontId="2" fillId="23" borderId="40" applyNumberFormat="0" applyFont="0" applyAlignment="0" applyProtection="0"/>
    <xf numFmtId="0" fontId="63" fillId="0" borderId="0" applyNumberFormat="0" applyFill="0" applyBorder="0" applyAlignment="0" applyProtection="0"/>
    <xf numFmtId="0" fontId="64" fillId="0" borderId="41" applyNumberFormat="0" applyFill="0" applyAlignment="0" applyProtection="0"/>
    <xf numFmtId="0" fontId="65" fillId="24" borderId="0" applyNumberFormat="0" applyBorder="0" applyAlignment="0" applyProtection="0"/>
    <xf numFmtId="0" fontId="47" fillId="25" borderId="0" applyNumberFormat="0" applyBorder="0" applyAlignment="0" applyProtection="0"/>
    <xf numFmtId="0" fontId="47" fillId="26" borderId="0" applyNumberFormat="0" applyBorder="0" applyAlignment="0" applyProtection="0"/>
    <xf numFmtId="0" fontId="65" fillId="27" borderId="0" applyNumberFormat="0" applyBorder="0" applyAlignment="0" applyProtection="0"/>
    <xf numFmtId="0" fontId="65" fillId="28" borderId="0" applyNumberFormat="0" applyBorder="0" applyAlignment="0" applyProtection="0"/>
    <xf numFmtId="0" fontId="47" fillId="29" borderId="0" applyNumberFormat="0" applyBorder="0" applyAlignment="0" applyProtection="0"/>
    <xf numFmtId="0" fontId="47" fillId="30" borderId="0" applyNumberFormat="0" applyBorder="0" applyAlignment="0" applyProtection="0"/>
    <xf numFmtId="0" fontId="65" fillId="31" borderId="0" applyNumberFormat="0" applyBorder="0" applyAlignment="0" applyProtection="0"/>
    <xf numFmtId="0" fontId="65" fillId="32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65" fillId="35" borderId="0" applyNumberFormat="0" applyBorder="0" applyAlignment="0" applyProtection="0"/>
    <xf numFmtId="0" fontId="65" fillId="36" borderId="0" applyNumberFormat="0" applyBorder="0" applyAlignment="0" applyProtection="0"/>
    <xf numFmtId="0" fontId="47" fillId="37" borderId="0" applyNumberFormat="0" applyBorder="0" applyAlignment="0" applyProtection="0"/>
    <xf numFmtId="0" fontId="47" fillId="38" borderId="0" applyNumberFormat="0" applyBorder="0" applyAlignment="0" applyProtection="0"/>
    <xf numFmtId="0" fontId="65" fillId="39" borderId="0" applyNumberFormat="0" applyBorder="0" applyAlignment="0" applyProtection="0"/>
    <xf numFmtId="0" fontId="65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65" fillId="43" borderId="0" applyNumberFormat="0" applyBorder="0" applyAlignment="0" applyProtection="0"/>
    <xf numFmtId="0" fontId="65" fillId="44" borderId="0" applyNumberFormat="0" applyBorder="0" applyAlignment="0" applyProtection="0"/>
    <xf numFmtId="0" fontId="47" fillId="45" borderId="0" applyNumberFormat="0" applyBorder="0" applyAlignment="0" applyProtection="0"/>
    <xf numFmtId="0" fontId="47" fillId="46" borderId="0" applyNumberFormat="0" applyBorder="0" applyAlignment="0" applyProtection="0"/>
    <xf numFmtId="0" fontId="65" fillId="47" borderId="0" applyNumberFormat="0" applyBorder="0" applyAlignment="0" applyProtection="0"/>
    <xf numFmtId="164" fontId="45" fillId="0" borderId="0" applyNumberFormat="0" applyFill="0" applyBorder="0" applyAlignment="0" applyProtection="0">
      <alignment vertical="top"/>
    </xf>
    <xf numFmtId="175" fontId="2" fillId="0" borderId="0" applyFont="0" applyFill="0" applyBorder="0" applyProtection="0">
      <alignment vertical="top"/>
    </xf>
    <xf numFmtId="164" fontId="2" fillId="0" borderId="0" applyFont="0" applyFill="0" applyBorder="0" applyProtection="0">
      <alignment vertical="top"/>
    </xf>
    <xf numFmtId="0" fontId="49" fillId="48" borderId="43" applyNumberFormat="0" applyFont="0" applyAlignment="0" applyProtection="0"/>
    <xf numFmtId="165" fontId="47" fillId="0" borderId="0" applyFont="0" applyFill="0" applyBorder="0" applyProtection="0">
      <alignment vertical="top"/>
    </xf>
    <xf numFmtId="43" fontId="47" fillId="0" borderId="0" applyFont="0" applyFill="0" applyBorder="0" applyAlignment="0" applyProtection="0"/>
    <xf numFmtId="174" fontId="47" fillId="0" borderId="0" applyFont="0" applyFill="0" applyBorder="0" applyProtection="0">
      <alignment vertical="top"/>
    </xf>
    <xf numFmtId="169" fontId="47" fillId="0" borderId="0" applyFont="0" applyFill="0" applyBorder="0" applyProtection="0">
      <alignment vertical="top"/>
    </xf>
    <xf numFmtId="172" fontId="47" fillId="0" borderId="0" applyFont="0" applyFill="0" applyBorder="0" applyProtection="0">
      <alignment vertical="top"/>
    </xf>
    <xf numFmtId="175" fontId="47" fillId="0" borderId="0" applyFont="0" applyFill="0" applyBorder="0" applyProtection="0">
      <alignment vertical="top"/>
    </xf>
    <xf numFmtId="0" fontId="48" fillId="0" borderId="0" applyNumberFormat="0" applyFill="0" applyBorder="0" applyAlignment="0" applyProtection="0">
      <alignment vertical="top"/>
      <protection locked="0"/>
    </xf>
    <xf numFmtId="0" fontId="66" fillId="49" borderId="0" applyNumberFormat="0" applyBorder="0" applyAlignment="0" applyProtection="0"/>
    <xf numFmtId="0" fontId="7" fillId="0" borderId="0"/>
    <xf numFmtId="0" fontId="45" fillId="0" borderId="0" applyNumberFormat="0" applyFill="0" applyBorder="0" applyAlignment="0" applyProtection="0"/>
    <xf numFmtId="0" fontId="67" fillId="0" borderId="0" applyNumberFormat="0" applyFill="0" applyAlignment="0" applyProtection="0"/>
    <xf numFmtId="0" fontId="68" fillId="50" borderId="0" applyNumberFormat="0" applyBorder="0" applyAlignment="0" applyProtection="0"/>
    <xf numFmtId="0" fontId="68" fillId="49" borderId="0" applyNumberFormat="0" applyAlignment="0" applyProtection="0"/>
    <xf numFmtId="164" fontId="45" fillId="0" borderId="0" applyNumberFormat="0" applyFill="0" applyBorder="0" applyAlignment="0" applyProtection="0">
      <alignment vertical="top"/>
    </xf>
    <xf numFmtId="165" fontId="7" fillId="0" borderId="0" applyFont="0" applyFill="0" applyBorder="0" applyProtection="0">
      <alignment vertical="top"/>
    </xf>
  </cellStyleXfs>
  <cellXfs count="328">
    <xf numFmtId="165" fontId="0" fillId="0" borderId="0" xfId="0">
      <alignment vertical="top"/>
    </xf>
    <xf numFmtId="165" fontId="4" fillId="0" borderId="0" xfId="0" applyFont="1" applyFill="1">
      <alignment vertical="top"/>
    </xf>
    <xf numFmtId="165" fontId="2" fillId="2" borderId="0" xfId="0" applyFont="1" applyFill="1" applyAlignment="1">
      <alignment horizontal="right" vertical="top"/>
    </xf>
    <xf numFmtId="165" fontId="2" fillId="0" borderId="0" xfId="0" applyFont="1" applyFill="1" applyBorder="1">
      <alignment vertical="top"/>
    </xf>
    <xf numFmtId="165" fontId="2" fillId="0" borderId="0" xfId="0" applyFont="1">
      <alignment vertical="top"/>
    </xf>
    <xf numFmtId="165" fontId="2" fillId="0" borderId="0" xfId="0" applyFont="1" applyBorder="1">
      <alignment vertical="top"/>
    </xf>
    <xf numFmtId="43" fontId="2" fillId="0" borderId="0" xfId="1" applyFont="1" applyAlignment="1">
      <alignment vertical="top"/>
    </xf>
    <xf numFmtId="43" fontId="2" fillId="0" borderId="0" xfId="1" applyFont="1" applyFill="1" applyAlignment="1">
      <alignment vertical="top"/>
    </xf>
    <xf numFmtId="172" fontId="2" fillId="0" borderId="0" xfId="11" applyFont="1">
      <alignment vertical="top"/>
    </xf>
    <xf numFmtId="172" fontId="2" fillId="0" borderId="0" xfId="11" applyFont="1" applyFill="1">
      <alignment vertical="top"/>
    </xf>
    <xf numFmtId="165" fontId="2" fillId="2" borderId="0" xfId="0" applyFont="1" applyFill="1">
      <alignment vertical="top"/>
    </xf>
    <xf numFmtId="165" fontId="3" fillId="0" borderId="0" xfId="0" applyFont="1" applyBorder="1">
      <alignment vertical="top"/>
    </xf>
    <xf numFmtId="166" fontId="2" fillId="0" borderId="0" xfId="6" applyFont="1" applyBorder="1">
      <alignment vertical="top"/>
    </xf>
    <xf numFmtId="165" fontId="0" fillId="0" borderId="0" xfId="0" applyFill="1">
      <alignment vertical="top"/>
    </xf>
    <xf numFmtId="164" fontId="3" fillId="0" borderId="0" xfId="0" applyNumberFormat="1" applyFont="1" applyBorder="1" applyAlignment="1">
      <alignment horizontal="right" vertical="top"/>
    </xf>
    <xf numFmtId="164" fontId="3" fillId="0" borderId="0" xfId="0" applyNumberFormat="1" applyFont="1" applyBorder="1">
      <alignment vertical="top"/>
    </xf>
    <xf numFmtId="165" fontId="3" fillId="0" borderId="0" xfId="0" applyFont="1">
      <alignment vertical="top"/>
    </xf>
    <xf numFmtId="165" fontId="3" fillId="2" borderId="0" xfId="0" applyFont="1" applyFill="1">
      <alignment vertical="top"/>
    </xf>
    <xf numFmtId="165" fontId="4" fillId="2" borderId="0" xfId="0" applyFont="1" applyFill="1">
      <alignment vertical="top"/>
    </xf>
    <xf numFmtId="43" fontId="2" fillId="2" borderId="0" xfId="1" applyFont="1" applyFill="1" applyAlignment="1">
      <alignment vertical="top"/>
    </xf>
    <xf numFmtId="165" fontId="2" fillId="0" borderId="0" xfId="0" applyFont="1" applyAlignment="1">
      <alignment horizontal="right" vertical="top"/>
    </xf>
    <xf numFmtId="164" fontId="2" fillId="0" borderId="0" xfId="0" applyNumberFormat="1" applyFont="1" applyFill="1">
      <alignment vertical="top"/>
    </xf>
    <xf numFmtId="164" fontId="2" fillId="0" borderId="0" xfId="0" applyNumberFormat="1" applyFont="1" applyFill="1" applyBorder="1" applyAlignment="1">
      <alignment horizontal="left" vertical="top"/>
    </xf>
    <xf numFmtId="164" fontId="10" fillId="0" borderId="0" xfId="0" applyNumberFormat="1" applyFont="1" applyFill="1">
      <alignment vertical="top"/>
    </xf>
    <xf numFmtId="165" fontId="7" fillId="0" borderId="0" xfId="0" applyFont="1">
      <alignment vertical="top"/>
    </xf>
    <xf numFmtId="173" fontId="7" fillId="0" borderId="0" xfId="0" applyNumberFormat="1" applyFont="1" applyFill="1">
      <alignment vertical="top"/>
    </xf>
    <xf numFmtId="165" fontId="7" fillId="0" borderId="0" xfId="0" applyFont="1" applyFill="1">
      <alignment vertical="top"/>
    </xf>
    <xf numFmtId="43" fontId="2" fillId="0" borderId="0" xfId="0" applyNumberFormat="1" applyFont="1" applyFill="1" applyBorder="1">
      <alignment vertical="top"/>
    </xf>
    <xf numFmtId="0" fontId="2" fillId="0" borderId="0" xfId="0" applyNumberFormat="1" applyFont="1" applyFill="1" applyBorder="1">
      <alignment vertical="top"/>
    </xf>
    <xf numFmtId="165" fontId="14" fillId="0" borderId="0" xfId="0" applyFont="1">
      <alignment vertical="top"/>
    </xf>
    <xf numFmtId="165" fontId="13" fillId="0" borderId="0" xfId="0" applyFont="1">
      <alignment vertical="top"/>
    </xf>
    <xf numFmtId="165" fontId="7" fillId="0" borderId="0" xfId="0" applyFont="1" applyAlignment="1">
      <alignment vertical="top" wrapText="1"/>
    </xf>
    <xf numFmtId="165" fontId="15" fillId="0" borderId="0" xfId="0" applyFont="1">
      <alignment vertical="top"/>
    </xf>
    <xf numFmtId="165" fontId="16" fillId="0" borderId="0" xfId="0" applyFont="1">
      <alignment vertical="top"/>
    </xf>
    <xf numFmtId="165" fontId="2" fillId="0" borderId="0" xfId="0" applyFont="1" applyFill="1">
      <alignment vertical="top"/>
    </xf>
    <xf numFmtId="165" fontId="3" fillId="3" borderId="0" xfId="0" applyFont="1" applyFill="1" applyBorder="1">
      <alignment vertical="top"/>
    </xf>
    <xf numFmtId="165" fontId="2" fillId="3" borderId="0" xfId="0" applyFont="1" applyFill="1" applyBorder="1">
      <alignment vertical="top"/>
    </xf>
    <xf numFmtId="165" fontId="17" fillId="3" borderId="0" xfId="0" applyFont="1" applyFill="1" applyBorder="1">
      <alignment vertical="top"/>
    </xf>
    <xf numFmtId="165" fontId="0" fillId="7" borderId="0" xfId="0" applyFill="1">
      <alignment vertical="top"/>
    </xf>
    <xf numFmtId="165" fontId="14" fillId="7" borderId="0" xfId="0" applyFont="1" applyFill="1">
      <alignment vertical="top"/>
    </xf>
    <xf numFmtId="165" fontId="18" fillId="0" borderId="0" xfId="0" applyFont="1">
      <alignment vertical="top"/>
    </xf>
    <xf numFmtId="165" fontId="18" fillId="0" borderId="0" xfId="0" applyFont="1" applyFill="1">
      <alignment vertical="top"/>
    </xf>
    <xf numFmtId="165" fontId="17" fillId="0" borderId="0" xfId="0" applyFont="1" applyFill="1" applyBorder="1">
      <alignment vertical="top"/>
    </xf>
    <xf numFmtId="165" fontId="3" fillId="0" borderId="0" xfId="0" applyFont="1" applyFill="1" applyBorder="1">
      <alignment vertical="top"/>
    </xf>
    <xf numFmtId="165" fontId="1" fillId="0" borderId="0" xfId="0" applyFont="1">
      <alignment vertical="top"/>
    </xf>
    <xf numFmtId="165" fontId="1" fillId="0" borderId="0" xfId="0" applyFont="1" applyFill="1">
      <alignment vertical="top"/>
    </xf>
    <xf numFmtId="165" fontId="19" fillId="0" borderId="0" xfId="0" applyFont="1">
      <alignment vertical="top"/>
    </xf>
    <xf numFmtId="165" fontId="15" fillId="0" borderId="0" xfId="0" applyFont="1" applyFill="1">
      <alignment vertical="top"/>
    </xf>
    <xf numFmtId="176" fontId="7" fillId="0" borderId="0" xfId="0" applyNumberFormat="1" applyFont="1">
      <alignment vertical="top"/>
    </xf>
    <xf numFmtId="178" fontId="7" fillId="0" borderId="0" xfId="0" applyNumberFormat="1" applyFont="1">
      <alignment vertical="top"/>
    </xf>
    <xf numFmtId="178" fontId="0" fillId="0" borderId="0" xfId="0" applyNumberFormat="1">
      <alignment vertical="top"/>
    </xf>
    <xf numFmtId="165" fontId="19" fillId="0" borderId="0" xfId="0" applyFont="1" applyFill="1">
      <alignment vertical="top"/>
    </xf>
    <xf numFmtId="178" fontId="2" fillId="0" borderId="0" xfId="0" applyNumberFormat="1" applyFont="1" applyFill="1">
      <alignment vertical="top"/>
    </xf>
    <xf numFmtId="176" fontId="2" fillId="0" borderId="0" xfId="0" applyNumberFormat="1" applyFont="1" applyFill="1">
      <alignment vertical="top"/>
    </xf>
    <xf numFmtId="178" fontId="2" fillId="0" borderId="0" xfId="0" applyNumberFormat="1" applyFont="1" applyBorder="1">
      <alignment vertical="top"/>
    </xf>
    <xf numFmtId="178" fontId="2" fillId="0" borderId="0" xfId="0" applyNumberFormat="1" applyFont="1" applyFill="1" applyBorder="1">
      <alignment vertical="top"/>
    </xf>
    <xf numFmtId="178" fontId="3" fillId="0" borderId="0" xfId="0" applyNumberFormat="1" applyFont="1" applyBorder="1">
      <alignment vertical="top"/>
    </xf>
    <xf numFmtId="178" fontId="3" fillId="3" borderId="0" xfId="0" applyNumberFormat="1" applyFont="1" applyFill="1" applyBorder="1">
      <alignment vertical="top"/>
    </xf>
    <xf numFmtId="178" fontId="3" fillId="0" borderId="0" xfId="0" applyNumberFormat="1" applyFont="1" applyFill="1" applyBorder="1">
      <alignment vertical="top"/>
    </xf>
    <xf numFmtId="174" fontId="19" fillId="0" borderId="0" xfId="18" applyFont="1">
      <alignment vertical="top"/>
    </xf>
    <xf numFmtId="176" fontId="7" fillId="0" borderId="0" xfId="20" applyNumberFormat="1" applyFont="1" applyAlignment="1">
      <alignment vertical="top"/>
    </xf>
    <xf numFmtId="165" fontId="3" fillId="0" borderId="0" xfId="0" applyFont="1" applyFill="1">
      <alignment vertical="top"/>
    </xf>
    <xf numFmtId="165" fontId="2" fillId="0" borderId="0" xfId="0" applyFont="1" applyFill="1" applyAlignment="1">
      <alignment horizontal="right" vertical="top"/>
    </xf>
    <xf numFmtId="43" fontId="7" fillId="0" borderId="0" xfId="1" applyFont="1" applyAlignment="1">
      <alignment vertical="top"/>
    </xf>
    <xf numFmtId="165" fontId="2" fillId="0" borderId="0" xfId="25" applyFont="1">
      <alignment vertical="top"/>
    </xf>
    <xf numFmtId="165" fontId="3" fillId="3" borderId="0" xfId="25" applyFont="1" applyFill="1" applyBorder="1">
      <alignment vertical="top"/>
    </xf>
    <xf numFmtId="165" fontId="2" fillId="3" borderId="0" xfId="25" applyFont="1" applyFill="1" applyBorder="1">
      <alignment vertical="top"/>
    </xf>
    <xf numFmtId="165" fontId="3" fillId="3" borderId="0" xfId="25" applyFont="1" applyFill="1" applyBorder="1" applyAlignment="1">
      <alignment horizontal="left" vertical="top"/>
    </xf>
    <xf numFmtId="165" fontId="27" fillId="0" borderId="0" xfId="25" applyFont="1" applyFill="1">
      <alignment vertical="top"/>
    </xf>
    <xf numFmtId="165" fontId="28" fillId="0" borderId="0" xfId="25" applyFont="1" applyFill="1">
      <alignment vertical="top"/>
    </xf>
    <xf numFmtId="165" fontId="29" fillId="8" borderId="4" xfId="25" applyFont="1" applyFill="1" applyBorder="1" applyAlignment="1">
      <alignment horizontal="centerContinuous" vertical="top"/>
    </xf>
    <xf numFmtId="165" fontId="30" fillId="8" borderId="4" xfId="25" applyFont="1" applyFill="1" applyBorder="1" applyAlignment="1">
      <alignment horizontal="centerContinuous" vertical="top"/>
    </xf>
    <xf numFmtId="165" fontId="31" fillId="8" borderId="4" xfId="25" applyFont="1" applyFill="1" applyBorder="1" applyAlignment="1">
      <alignment horizontal="centerContinuous" vertical="top"/>
    </xf>
    <xf numFmtId="165" fontId="30" fillId="8" borderId="5" xfId="25" applyFont="1" applyFill="1" applyBorder="1" applyAlignment="1">
      <alignment horizontal="centerContinuous" vertical="top"/>
    </xf>
    <xf numFmtId="165" fontId="3" fillId="0" borderId="0" xfId="25" applyFont="1" applyFill="1">
      <alignment vertical="top"/>
    </xf>
    <xf numFmtId="165" fontId="2" fillId="0" borderId="0" xfId="25" applyFont="1" applyFill="1">
      <alignment vertical="top"/>
    </xf>
    <xf numFmtId="165" fontId="2" fillId="0" borderId="6" xfId="25" applyFont="1" applyFill="1" applyBorder="1">
      <alignment vertical="top"/>
    </xf>
    <xf numFmtId="165" fontId="2" fillId="0" borderId="0" xfId="25" applyFont="1" applyFill="1" applyBorder="1">
      <alignment vertical="top"/>
    </xf>
    <xf numFmtId="165" fontId="2" fillId="0" borderId="0" xfId="25" applyFont="1" applyFill="1" applyBorder="1" applyAlignment="1">
      <alignment horizontal="center" vertical="top"/>
    </xf>
    <xf numFmtId="165" fontId="2" fillId="0" borderId="7" xfId="25" applyFont="1" applyFill="1" applyBorder="1">
      <alignment vertical="top"/>
    </xf>
    <xf numFmtId="165" fontId="2" fillId="6" borderId="1" xfId="25" applyFont="1" applyFill="1" applyBorder="1">
      <alignment vertical="top"/>
    </xf>
    <xf numFmtId="165" fontId="2" fillId="9" borderId="1" xfId="25" applyFont="1" applyFill="1" applyBorder="1">
      <alignment vertical="top"/>
    </xf>
    <xf numFmtId="165" fontId="29" fillId="6" borderId="2" xfId="25" applyFont="1" applyFill="1" applyBorder="1" applyAlignment="1">
      <alignment horizontal="center" vertical="top"/>
    </xf>
    <xf numFmtId="165" fontId="29" fillId="9" borderId="2" xfId="25" applyFont="1" applyFill="1" applyBorder="1" applyAlignment="1">
      <alignment horizontal="center" vertical="top"/>
    </xf>
    <xf numFmtId="165" fontId="2" fillId="6" borderId="3" xfId="25" applyFont="1" applyFill="1" applyBorder="1">
      <alignment vertical="top"/>
    </xf>
    <xf numFmtId="165" fontId="2" fillId="9" borderId="3" xfId="25" applyFont="1" applyFill="1" applyBorder="1">
      <alignment vertical="top"/>
    </xf>
    <xf numFmtId="165" fontId="27" fillId="9" borderId="4" xfId="25" applyFont="1" applyFill="1" applyBorder="1" applyAlignment="1">
      <alignment horizontal="centerContinuous" vertical="top"/>
    </xf>
    <xf numFmtId="165" fontId="28" fillId="9" borderId="4" xfId="25" applyFont="1" applyFill="1" applyBorder="1" applyAlignment="1">
      <alignment horizontal="centerContinuous" vertical="top"/>
    </xf>
    <xf numFmtId="165" fontId="28" fillId="9" borderId="5" xfId="25" applyFont="1" applyFill="1" applyBorder="1" applyAlignment="1">
      <alignment horizontal="centerContinuous" vertical="top"/>
    </xf>
    <xf numFmtId="165" fontId="2" fillId="0" borderId="8" xfId="25" applyFont="1" applyFill="1" applyBorder="1">
      <alignment vertical="top"/>
    </xf>
    <xf numFmtId="165" fontId="2" fillId="0" borderId="9" xfId="25" applyFont="1" applyFill="1" applyBorder="1">
      <alignment vertical="top"/>
    </xf>
    <xf numFmtId="165" fontId="2" fillId="0" borderId="9" xfId="25" applyFont="1" applyFill="1" applyBorder="1" applyAlignment="1">
      <alignment horizontal="center" vertical="top"/>
    </xf>
    <xf numFmtId="165" fontId="2" fillId="0" borderId="10" xfId="25" applyFont="1" applyFill="1" applyBorder="1">
      <alignment vertical="top"/>
    </xf>
    <xf numFmtId="165" fontId="32" fillId="0" borderId="0" xfId="25" applyFont="1" applyFill="1" applyBorder="1">
      <alignment vertical="top"/>
    </xf>
    <xf numFmtId="165" fontId="33" fillId="8" borderId="4" xfId="25" applyFont="1" applyFill="1" applyBorder="1" applyAlignment="1">
      <alignment horizontal="centerContinuous" vertical="top"/>
    </xf>
    <xf numFmtId="165" fontId="34" fillId="8" borderId="4" xfId="25" applyFont="1" applyFill="1" applyBorder="1" applyAlignment="1">
      <alignment horizontal="centerContinuous" vertical="top"/>
    </xf>
    <xf numFmtId="165" fontId="3" fillId="0" borderId="0" xfId="25" applyFont="1">
      <alignment vertical="top"/>
    </xf>
    <xf numFmtId="165" fontId="3" fillId="0" borderId="0" xfId="25" applyFont="1" applyAlignment="1">
      <alignment horizontal="center" vertical="top"/>
    </xf>
    <xf numFmtId="165" fontId="2" fillId="0" borderId="11" xfId="25" applyFont="1" applyBorder="1">
      <alignment vertical="top"/>
    </xf>
    <xf numFmtId="165" fontId="2" fillId="0" borderId="12" xfId="25" applyFont="1" applyBorder="1">
      <alignment vertical="top"/>
    </xf>
    <xf numFmtId="165" fontId="2" fillId="0" borderId="12" xfId="25" applyFont="1" applyBorder="1" applyAlignment="1">
      <alignment horizontal="center" vertical="top"/>
    </xf>
    <xf numFmtId="165" fontId="2" fillId="0" borderId="13" xfId="25" applyFont="1" applyBorder="1">
      <alignment vertical="top"/>
    </xf>
    <xf numFmtId="165" fontId="2" fillId="0" borderId="6" xfId="25" applyFont="1" applyBorder="1">
      <alignment vertical="top"/>
    </xf>
    <xf numFmtId="165" fontId="2" fillId="0" borderId="14" xfId="25" applyFont="1" applyBorder="1">
      <alignment vertical="top"/>
    </xf>
    <xf numFmtId="165" fontId="2" fillId="0" borderId="15" xfId="25" applyFont="1" applyBorder="1">
      <alignment vertical="top"/>
    </xf>
    <xf numFmtId="165" fontId="2" fillId="0" borderId="16" xfId="25" applyFont="1" applyBorder="1">
      <alignment vertical="top"/>
    </xf>
    <xf numFmtId="165" fontId="2" fillId="0" borderId="0" xfId="25" applyFont="1" applyBorder="1">
      <alignment vertical="top"/>
    </xf>
    <xf numFmtId="165" fontId="2" fillId="0" borderId="15" xfId="25" applyFont="1" applyBorder="1" applyAlignment="1">
      <alignment horizontal="center" vertical="top"/>
    </xf>
    <xf numFmtId="165" fontId="2" fillId="0" borderId="19" xfId="25" applyFont="1" applyBorder="1">
      <alignment vertical="top"/>
    </xf>
    <xf numFmtId="165" fontId="2" fillId="0" borderId="0" xfId="25" applyFont="1" applyBorder="1" applyAlignment="1">
      <alignment vertical="center"/>
    </xf>
    <xf numFmtId="165" fontId="2" fillId="0" borderId="17" xfId="25" applyFont="1" applyBorder="1">
      <alignment vertical="top"/>
    </xf>
    <xf numFmtId="165" fontId="2" fillId="0" borderId="0" xfId="25" applyFont="1" applyBorder="1" applyAlignment="1">
      <alignment horizontal="right" vertical="top"/>
    </xf>
    <xf numFmtId="165" fontId="24" fillId="8" borderId="18" xfId="25" applyFont="1" applyFill="1" applyBorder="1" applyAlignment="1">
      <alignment horizontal="center" vertical="center"/>
    </xf>
    <xf numFmtId="165" fontId="17" fillId="0" borderId="17" xfId="25" applyFont="1" applyBorder="1" applyAlignment="1">
      <alignment vertical="center"/>
    </xf>
    <xf numFmtId="165" fontId="35" fillId="9" borderId="18" xfId="25" applyFont="1" applyFill="1" applyBorder="1" applyAlignment="1">
      <alignment horizontal="center" vertical="top"/>
    </xf>
    <xf numFmtId="165" fontId="17" fillId="0" borderId="19" xfId="25" applyFont="1" applyBorder="1" applyAlignment="1">
      <alignment vertical="center"/>
    </xf>
    <xf numFmtId="165" fontId="17" fillId="0" borderId="0" xfId="25" applyFont="1" applyAlignment="1">
      <alignment vertical="center"/>
    </xf>
    <xf numFmtId="165" fontId="17" fillId="0" borderId="6" xfId="25" applyFont="1" applyBorder="1" applyAlignment="1">
      <alignment vertical="center"/>
    </xf>
    <xf numFmtId="165" fontId="17" fillId="0" borderId="0" xfId="25" applyFont="1" applyBorder="1" applyAlignment="1">
      <alignment horizontal="right" vertical="center"/>
    </xf>
    <xf numFmtId="165" fontId="17" fillId="0" borderId="0" xfId="25" applyFont="1" applyBorder="1" applyAlignment="1">
      <alignment vertical="center"/>
    </xf>
    <xf numFmtId="165" fontId="2" fillId="0" borderId="21" xfId="25" applyFont="1" applyBorder="1" applyAlignment="1">
      <alignment horizontal="center" vertical="top"/>
    </xf>
    <xf numFmtId="165" fontId="2" fillId="0" borderId="22" xfId="25" applyFont="1" applyBorder="1">
      <alignment vertical="top"/>
    </xf>
    <xf numFmtId="165" fontId="2" fillId="0" borderId="20" xfId="25" applyFont="1" applyBorder="1">
      <alignment vertical="top"/>
    </xf>
    <xf numFmtId="165" fontId="2" fillId="0" borderId="21" xfId="25" applyFont="1" applyBorder="1">
      <alignment vertical="top"/>
    </xf>
    <xf numFmtId="165" fontId="2" fillId="0" borderId="0" xfId="25" applyFont="1" applyAlignment="1">
      <alignment horizontal="center" vertical="top"/>
    </xf>
    <xf numFmtId="165" fontId="2" fillId="0" borderId="0" xfId="25" applyFont="1" applyFill="1" applyBorder="1" applyAlignment="1">
      <alignment horizontal="center" vertical="center"/>
    </xf>
    <xf numFmtId="165" fontId="2" fillId="0" borderId="8" xfId="25" applyFont="1" applyBorder="1">
      <alignment vertical="top"/>
    </xf>
    <xf numFmtId="165" fontId="2" fillId="0" borderId="9" xfId="25" applyFont="1" applyBorder="1" applyAlignment="1">
      <alignment horizontal="center" vertical="top"/>
    </xf>
    <xf numFmtId="165" fontId="2" fillId="0" borderId="10" xfId="25" applyFont="1" applyBorder="1" applyAlignment="1">
      <alignment vertical="center"/>
    </xf>
    <xf numFmtId="165" fontId="2" fillId="0" borderId="21" xfId="25" applyFont="1" applyBorder="1" applyAlignment="1">
      <alignment horizontal="right" vertical="top"/>
    </xf>
    <xf numFmtId="165" fontId="2" fillId="0" borderId="9" xfId="25" applyFont="1" applyBorder="1">
      <alignment vertical="top"/>
    </xf>
    <xf numFmtId="165" fontId="2" fillId="0" borderId="9" xfId="25" applyFont="1" applyBorder="1" applyAlignment="1">
      <alignment horizontal="right" vertical="top"/>
    </xf>
    <xf numFmtId="165" fontId="4" fillId="0" borderId="0" xfId="25" applyFont="1">
      <alignment vertical="top"/>
    </xf>
    <xf numFmtId="165" fontId="2" fillId="0" borderId="0" xfId="25" applyFont="1" applyAlignment="1">
      <alignment horizontal="right" vertical="top"/>
    </xf>
    <xf numFmtId="165" fontId="2" fillId="0" borderId="0" xfId="25" applyFont="1" applyAlignment="1">
      <alignment horizontal="center"/>
    </xf>
    <xf numFmtId="165" fontId="2" fillId="6" borderId="0" xfId="25" applyFont="1" applyFill="1" applyBorder="1" applyAlignment="1">
      <alignment horizontal="left" vertical="top"/>
    </xf>
    <xf numFmtId="165" fontId="2" fillId="0" borderId="0" xfId="25" applyFont="1" applyAlignment="1">
      <alignment horizontal="left" vertical="top"/>
    </xf>
    <xf numFmtId="165" fontId="2" fillId="8" borderId="0" xfId="25" applyFont="1" applyFill="1" applyBorder="1" applyAlignment="1">
      <alignment horizontal="left" vertical="top"/>
    </xf>
    <xf numFmtId="165" fontId="2" fillId="9" borderId="0" xfId="25" applyFont="1" applyFill="1" applyBorder="1" applyAlignment="1">
      <alignment horizontal="left" vertical="top"/>
    </xf>
    <xf numFmtId="165" fontId="2" fillId="10" borderId="0" xfId="25" applyFont="1" applyFill="1" applyBorder="1" applyAlignment="1">
      <alignment horizontal="left" vertical="top"/>
    </xf>
    <xf numFmtId="165" fontId="3" fillId="0" borderId="0" xfId="25" applyFont="1" applyBorder="1">
      <alignment vertical="top"/>
    </xf>
    <xf numFmtId="165" fontId="4" fillId="0" borderId="0" xfId="25" applyFont="1" applyBorder="1">
      <alignment vertical="top"/>
    </xf>
    <xf numFmtId="165" fontId="6" fillId="0" borderId="0" xfId="25" applyFont="1" applyBorder="1">
      <alignment vertical="top"/>
    </xf>
    <xf numFmtId="165" fontId="36" fillId="0" borderId="0" xfId="25" applyFont="1" applyBorder="1">
      <alignment vertical="top"/>
    </xf>
    <xf numFmtId="165" fontId="2" fillId="6" borderId="0" xfId="25" applyFont="1" applyFill="1" applyBorder="1">
      <alignment vertical="top"/>
    </xf>
    <xf numFmtId="165" fontId="2" fillId="9" borderId="0" xfId="25" applyFont="1" applyFill="1" applyBorder="1">
      <alignment vertical="top"/>
    </xf>
    <xf numFmtId="165" fontId="2" fillId="10" borderId="0" xfId="25" applyFont="1" applyFill="1" applyBorder="1">
      <alignment vertical="top"/>
    </xf>
    <xf numFmtId="165" fontId="4" fillId="0" borderId="0" xfId="25" applyFont="1" applyFill="1">
      <alignment vertical="top"/>
    </xf>
    <xf numFmtId="165" fontId="2" fillId="11" borderId="0" xfId="25" applyFont="1" applyFill="1" applyBorder="1">
      <alignment vertical="top"/>
    </xf>
    <xf numFmtId="165" fontId="2" fillId="12" borderId="0" xfId="25" applyFont="1" applyFill="1" applyBorder="1">
      <alignment vertical="top"/>
    </xf>
    <xf numFmtId="165" fontId="2" fillId="13" borderId="0" xfId="25" applyFont="1" applyFill="1" applyBorder="1">
      <alignment vertical="top"/>
    </xf>
    <xf numFmtId="165" fontId="12" fillId="8" borderId="0" xfId="25" applyFont="1" applyFill="1">
      <alignment vertical="top"/>
    </xf>
    <xf numFmtId="165" fontId="12" fillId="8" borderId="0" xfId="25" applyFont="1" applyFill="1" applyAlignment="1">
      <alignment wrapText="1"/>
    </xf>
    <xf numFmtId="0" fontId="37" fillId="8" borderId="0" xfId="25" applyNumberFormat="1" applyFont="1" applyFill="1" applyAlignment="1">
      <alignment horizontal="left" vertical="center" wrapText="1"/>
    </xf>
    <xf numFmtId="165" fontId="12" fillId="8" borderId="0" xfId="25" applyFont="1" applyFill="1" applyAlignment="1">
      <alignment vertical="top" wrapText="1"/>
    </xf>
    <xf numFmtId="164" fontId="3" fillId="0" borderId="0" xfId="2" applyFont="1" applyFill="1">
      <alignment vertical="top"/>
    </xf>
    <xf numFmtId="165" fontId="7" fillId="3" borderId="0" xfId="0" applyFont="1" applyFill="1">
      <alignment vertical="top"/>
    </xf>
    <xf numFmtId="165" fontId="7" fillId="4" borderId="0" xfId="0" applyFont="1" applyFill="1">
      <alignment vertical="top"/>
    </xf>
    <xf numFmtId="0" fontId="7" fillId="0" borderId="0" xfId="0" applyNumberFormat="1" applyFont="1" applyFill="1">
      <alignment vertical="top"/>
    </xf>
    <xf numFmtId="0" fontId="3" fillId="0" borderId="0" xfId="7" applyNumberFormat="1">
      <alignment vertical="top"/>
    </xf>
    <xf numFmtId="0" fontId="4" fillId="0" borderId="0" xfId="8" applyFill="1">
      <alignment vertical="top"/>
    </xf>
    <xf numFmtId="0" fontId="23" fillId="0" borderId="0" xfId="8" applyFont="1" applyFill="1">
      <alignment vertical="top"/>
    </xf>
    <xf numFmtId="0" fontId="2" fillId="0" borderId="0" xfId="9">
      <alignment horizontal="right" vertical="top"/>
    </xf>
    <xf numFmtId="0" fontId="3" fillId="0" borderId="0" xfId="7" applyNumberFormat="1" applyFill="1">
      <alignment vertical="top"/>
    </xf>
    <xf numFmtId="0" fontId="2" fillId="0" borderId="0" xfId="9" applyFill="1">
      <alignment horizontal="right" vertical="top"/>
    </xf>
    <xf numFmtId="0" fontId="3" fillId="0" borderId="0" xfId="7" applyNumberFormat="1" applyBorder="1">
      <alignment vertical="top"/>
    </xf>
    <xf numFmtId="0" fontId="4" fillId="0" borderId="0" xfId="8" applyBorder="1">
      <alignment vertical="top"/>
    </xf>
    <xf numFmtId="0" fontId="23" fillId="0" borderId="0" xfId="8" applyFont="1" applyBorder="1">
      <alignment vertical="top"/>
    </xf>
    <xf numFmtId="0" fontId="2" fillId="0" borderId="0" xfId="9" applyBorder="1">
      <alignment horizontal="right" vertical="top"/>
    </xf>
    <xf numFmtId="43" fontId="7" fillId="0" borderId="0" xfId="1" applyFont="1" applyBorder="1" applyAlignment="1">
      <alignment vertical="top"/>
    </xf>
    <xf numFmtId="165" fontId="7" fillId="0" borderId="0" xfId="0" applyFont="1" applyBorder="1">
      <alignment vertical="top"/>
    </xf>
    <xf numFmtId="165" fontId="6" fillId="0" borderId="0" xfId="0" applyFont="1" applyBorder="1">
      <alignment vertical="top"/>
    </xf>
    <xf numFmtId="165" fontId="7" fillId="0" borderId="0" xfId="0" applyFont="1" applyFill="1" applyBorder="1">
      <alignment vertical="top"/>
    </xf>
    <xf numFmtId="168" fontId="3" fillId="0" borderId="0" xfId="7" applyNumberFormat="1" applyFill="1">
      <alignment vertical="top"/>
    </xf>
    <xf numFmtId="168" fontId="4" fillId="0" borderId="0" xfId="8" applyNumberFormat="1">
      <alignment vertical="top"/>
    </xf>
    <xf numFmtId="168" fontId="23" fillId="0" borderId="0" xfId="8" applyNumberFormat="1" applyFont="1">
      <alignment vertical="top"/>
    </xf>
    <xf numFmtId="168" fontId="2" fillId="0" borderId="0" xfId="9" applyNumberFormat="1">
      <alignment horizontal="right" vertical="top"/>
    </xf>
    <xf numFmtId="168" fontId="2" fillId="0" borderId="0" xfId="10" applyNumberFormat="1" applyFont="1">
      <alignment vertical="top"/>
    </xf>
    <xf numFmtId="168" fontId="2" fillId="0" borderId="0" xfId="10" applyNumberFormat="1" applyFont="1" applyFill="1">
      <alignment vertical="top"/>
    </xf>
    <xf numFmtId="164" fontId="2" fillId="0" borderId="0" xfId="10" applyNumberFormat="1" applyFont="1">
      <alignment vertical="top"/>
    </xf>
    <xf numFmtId="170" fontId="3" fillId="0" borderId="0" xfId="7" applyNumberFormat="1" applyFill="1">
      <alignment vertical="top"/>
    </xf>
    <xf numFmtId="170" fontId="4" fillId="0" borderId="0" xfId="8" applyNumberFormat="1" applyFill="1">
      <alignment vertical="top"/>
    </xf>
    <xf numFmtId="170" fontId="23" fillId="0" borderId="0" xfId="8" applyNumberFormat="1" applyFont="1" applyFill="1">
      <alignment vertical="top"/>
    </xf>
    <xf numFmtId="170" fontId="2" fillId="0" borderId="0" xfId="9" applyNumberFormat="1" applyFill="1">
      <alignment horizontal="right" vertical="top"/>
    </xf>
    <xf numFmtId="170" fontId="2" fillId="0" borderId="0" xfId="0" applyNumberFormat="1" applyFont="1" applyFill="1">
      <alignment vertical="top"/>
    </xf>
    <xf numFmtId="0" fontId="4" fillId="0" borderId="0" xfId="8">
      <alignment vertical="top"/>
    </xf>
    <xf numFmtId="0" fontId="23" fillId="0" borderId="0" xfId="8" applyFont="1">
      <alignment vertical="top"/>
    </xf>
    <xf numFmtId="171" fontId="3" fillId="0" borderId="0" xfId="7" applyNumberFormat="1" applyFill="1">
      <alignment vertical="top"/>
    </xf>
    <xf numFmtId="171" fontId="4" fillId="0" borderId="0" xfId="8" applyNumberFormat="1" applyFill="1">
      <alignment vertical="top"/>
    </xf>
    <xf numFmtId="171" fontId="23" fillId="0" borderId="0" xfId="8" applyNumberFormat="1" applyFont="1" applyFill="1">
      <alignment vertical="top"/>
    </xf>
    <xf numFmtId="171" fontId="2" fillId="0" borderId="0" xfId="9" applyNumberFormat="1" applyFill="1">
      <alignment horizontal="right" vertical="top"/>
    </xf>
    <xf numFmtId="43" fontId="6" fillId="0" borderId="0" xfId="1" applyFont="1" applyFill="1" applyAlignment="1">
      <alignment vertical="top"/>
    </xf>
    <xf numFmtId="172" fontId="6" fillId="0" borderId="0" xfId="11" applyFont="1" applyFill="1">
      <alignment vertical="top"/>
    </xf>
    <xf numFmtId="171" fontId="4" fillId="0" borderId="0" xfId="8" applyNumberFormat="1">
      <alignment vertical="top"/>
    </xf>
    <xf numFmtId="171" fontId="23" fillId="0" borderId="0" xfId="8" applyNumberFormat="1" applyFont="1">
      <alignment vertical="top"/>
    </xf>
    <xf numFmtId="171" fontId="2" fillId="0" borderId="0" xfId="9" applyNumberFormat="1">
      <alignment horizontal="right" vertical="top"/>
    </xf>
    <xf numFmtId="43" fontId="6" fillId="0" borderId="0" xfId="1" applyFont="1" applyAlignment="1">
      <alignment vertical="top"/>
    </xf>
    <xf numFmtId="172" fontId="6" fillId="0" borderId="0" xfId="11" applyFont="1">
      <alignment vertical="top"/>
    </xf>
    <xf numFmtId="167" fontId="3" fillId="0" borderId="0" xfId="7" applyFill="1">
      <alignment vertical="top"/>
    </xf>
    <xf numFmtId="167" fontId="4" fillId="0" borderId="0" xfId="8" applyNumberFormat="1">
      <alignment vertical="top"/>
    </xf>
    <xf numFmtId="167" fontId="23" fillId="0" borderId="0" xfId="8" applyNumberFormat="1" applyFont="1">
      <alignment vertical="top"/>
    </xf>
    <xf numFmtId="167" fontId="2" fillId="0" borderId="0" xfId="9" applyNumberFormat="1">
      <alignment horizontal="right" vertical="top"/>
    </xf>
    <xf numFmtId="166" fontId="2" fillId="0" borderId="0" xfId="6" applyFont="1">
      <alignment vertical="top"/>
    </xf>
    <xf numFmtId="166" fontId="2" fillId="0" borderId="0" xfId="6" applyFont="1" applyFill="1">
      <alignment vertical="top"/>
    </xf>
    <xf numFmtId="167" fontId="4" fillId="0" borderId="0" xfId="8" applyNumberFormat="1" applyFill="1">
      <alignment vertical="top"/>
    </xf>
    <xf numFmtId="167" fontId="23" fillId="0" borderId="0" xfId="8" applyNumberFormat="1" applyFont="1" applyFill="1">
      <alignment vertical="top"/>
    </xf>
    <xf numFmtId="167" fontId="2" fillId="0" borderId="0" xfId="9" applyNumberFormat="1" applyFill="1">
      <alignment horizontal="right" vertical="top"/>
    </xf>
    <xf numFmtId="43" fontId="8" fillId="0" borderId="0" xfId="1" applyFont="1" applyFill="1" applyAlignment="1">
      <alignment vertical="top"/>
    </xf>
    <xf numFmtId="165" fontId="8" fillId="0" borderId="0" xfId="0" applyFont="1" applyFill="1">
      <alignment vertical="top"/>
    </xf>
    <xf numFmtId="166" fontId="8" fillId="0" borderId="0" xfId="6" applyFont="1" applyFill="1">
      <alignment vertical="top"/>
    </xf>
    <xf numFmtId="0" fontId="3" fillId="0" borderId="0" xfId="7" applyNumberFormat="1" applyFill="1" applyBorder="1">
      <alignment vertical="top"/>
    </xf>
    <xf numFmtId="166" fontId="7" fillId="0" borderId="0" xfId="6" applyFont="1">
      <alignment vertical="top"/>
    </xf>
    <xf numFmtId="166" fontId="7" fillId="0" borderId="0" xfId="6" applyFont="1" applyFill="1">
      <alignment vertical="top"/>
    </xf>
    <xf numFmtId="173" fontId="2" fillId="0" borderId="0" xfId="0" applyNumberFormat="1" applyFont="1" applyFill="1">
      <alignment vertical="top"/>
    </xf>
    <xf numFmtId="43" fontId="7" fillId="0" borderId="0" xfId="1" applyFont="1" applyFill="1" applyAlignment="1">
      <alignment vertical="top"/>
    </xf>
    <xf numFmtId="0" fontId="20" fillId="0" borderId="0" xfId="7" applyNumberFormat="1" applyFont="1" applyFill="1">
      <alignment vertical="top"/>
    </xf>
    <xf numFmtId="0" fontId="21" fillId="0" borderId="0" xfId="8" applyFont="1" applyFill="1">
      <alignment vertical="top"/>
    </xf>
    <xf numFmtId="0" fontId="38" fillId="0" borderId="0" xfId="8" applyFont="1" applyFill="1">
      <alignment vertical="top"/>
    </xf>
    <xf numFmtId="0" fontId="19" fillId="0" borderId="0" xfId="9" applyFont="1" applyFill="1">
      <alignment horizontal="right" vertical="top"/>
    </xf>
    <xf numFmtId="43" fontId="19" fillId="0" borderId="0" xfId="1" applyFont="1" applyFill="1" applyAlignment="1">
      <alignment vertical="top"/>
    </xf>
    <xf numFmtId="0" fontId="6" fillId="0" borderId="0" xfId="1" applyNumberFormat="1" applyFont="1" applyFill="1" applyAlignment="1">
      <alignment vertical="top"/>
    </xf>
    <xf numFmtId="177" fontId="6" fillId="0" borderId="0" xfId="1" applyNumberFormat="1" applyFont="1" applyFill="1" applyAlignment="1">
      <alignment vertical="top"/>
    </xf>
    <xf numFmtId="167" fontId="3" fillId="0" borderId="0" xfId="7">
      <alignment vertical="top"/>
    </xf>
    <xf numFmtId="0" fontId="39" fillId="0" borderId="0" xfId="7" applyNumberFormat="1" applyFont="1" applyFill="1">
      <alignment vertical="top"/>
    </xf>
    <xf numFmtId="0" fontId="40" fillId="0" borderId="0" xfId="8" applyFont="1" applyFill="1">
      <alignment vertical="top"/>
    </xf>
    <xf numFmtId="0" fontId="41" fillId="0" borderId="0" xfId="8" applyFont="1" applyFill="1">
      <alignment vertical="top"/>
    </xf>
    <xf numFmtId="0" fontId="8" fillId="0" borderId="0" xfId="9" applyFont="1" applyFill="1">
      <alignment horizontal="right" vertical="top"/>
    </xf>
    <xf numFmtId="0" fontId="8" fillId="0" borderId="0" xfId="0" applyNumberFormat="1" applyFont="1" applyFill="1">
      <alignment vertical="top"/>
    </xf>
    <xf numFmtId="165" fontId="12" fillId="7" borderId="0" xfId="0" applyFont="1" applyFill="1">
      <alignment vertical="top"/>
    </xf>
    <xf numFmtId="165" fontId="7" fillId="7" borderId="0" xfId="0" applyFont="1" applyFill="1">
      <alignment vertical="top"/>
    </xf>
    <xf numFmtId="165" fontId="42" fillId="14" borderId="0" xfId="26" applyFont="1" applyFill="1" applyBorder="1">
      <alignment vertical="top"/>
    </xf>
    <xf numFmtId="165" fontId="43" fillId="14" borderId="0" xfId="26" applyFont="1" applyFill="1" applyBorder="1">
      <alignment vertical="top"/>
    </xf>
    <xf numFmtId="165" fontId="2" fillId="0" borderId="0" xfId="25" applyFont="1" applyBorder="1" applyAlignment="1">
      <alignment horizontal="center" vertical="top"/>
    </xf>
    <xf numFmtId="165" fontId="2" fillId="15" borderId="1" xfId="25" applyFont="1" applyFill="1" applyBorder="1">
      <alignment vertical="top"/>
    </xf>
    <xf numFmtId="165" fontId="29" fillId="15" borderId="2" xfId="25" applyFont="1" applyFill="1" applyBorder="1" applyAlignment="1">
      <alignment horizontal="center" vertical="top"/>
    </xf>
    <xf numFmtId="165" fontId="2" fillId="15" borderId="3" xfId="25" applyFont="1" applyFill="1" applyBorder="1">
      <alignment vertical="top"/>
    </xf>
    <xf numFmtId="165" fontId="0" fillId="0" borderId="0" xfId="0" applyAlignment="1">
      <alignment vertical="top" wrapText="1"/>
    </xf>
    <xf numFmtId="179" fontId="19" fillId="0" borderId="0" xfId="0" applyNumberFormat="1" applyFont="1">
      <alignment vertical="top"/>
    </xf>
    <xf numFmtId="165" fontId="2" fillId="0" borderId="23" xfId="25" applyFont="1" applyBorder="1">
      <alignment vertical="top"/>
    </xf>
    <xf numFmtId="165" fontId="2" fillId="0" borderId="24" xfId="25" applyFont="1" applyBorder="1">
      <alignment vertical="top"/>
    </xf>
    <xf numFmtId="165" fontId="2" fillId="0" borderId="25" xfId="25" applyFont="1" applyBorder="1">
      <alignment vertical="top"/>
    </xf>
    <xf numFmtId="165" fontId="2" fillId="0" borderId="26" xfId="25" applyFont="1" applyBorder="1" applyAlignment="1">
      <alignment horizontal="right" vertical="top"/>
    </xf>
    <xf numFmtId="165" fontId="2" fillId="0" borderId="27" xfId="25" applyFont="1" applyBorder="1">
      <alignment vertical="top"/>
    </xf>
    <xf numFmtId="165" fontId="17" fillId="0" borderId="26" xfId="25" applyFont="1" applyBorder="1" applyAlignment="1">
      <alignment horizontal="right" vertical="center"/>
    </xf>
    <xf numFmtId="165" fontId="17" fillId="0" borderId="27" xfId="25" applyFont="1" applyBorder="1" applyAlignment="1">
      <alignment vertical="center"/>
    </xf>
    <xf numFmtId="165" fontId="2" fillId="0" borderId="28" xfId="25" applyFont="1" applyBorder="1">
      <alignment vertical="top"/>
    </xf>
    <xf numFmtId="165" fontId="2" fillId="0" borderId="30" xfId="25" applyFont="1" applyBorder="1">
      <alignment vertical="top"/>
    </xf>
    <xf numFmtId="165" fontId="2" fillId="0" borderId="26" xfId="25" applyFont="1" applyBorder="1">
      <alignment vertical="top"/>
    </xf>
    <xf numFmtId="165" fontId="17" fillId="0" borderId="26" xfId="25" applyFont="1" applyBorder="1" applyAlignment="1">
      <alignment vertical="center"/>
    </xf>
    <xf numFmtId="165" fontId="2" fillId="0" borderId="29" xfId="25" applyFont="1" applyBorder="1" applyAlignment="1">
      <alignment horizontal="center" vertical="top" wrapText="1"/>
    </xf>
    <xf numFmtId="165" fontId="2" fillId="16" borderId="0" xfId="0" applyFont="1" applyFill="1" applyAlignment="1">
      <alignment horizontal="right" vertical="top"/>
    </xf>
    <xf numFmtId="165" fontId="0" fillId="0" borderId="0" xfId="0" applyFill="1" applyBorder="1">
      <alignment vertical="top"/>
    </xf>
    <xf numFmtId="165" fontId="12" fillId="0" borderId="0" xfId="0" applyFont="1" applyFill="1">
      <alignment vertical="top"/>
    </xf>
    <xf numFmtId="165" fontId="24" fillId="6" borderId="18" xfId="25" applyFont="1" applyFill="1" applyBorder="1" applyAlignment="1">
      <alignment horizontal="center" vertical="center"/>
    </xf>
    <xf numFmtId="165" fontId="46" fillId="14" borderId="0" xfId="26" applyFont="1" applyFill="1" applyBorder="1">
      <alignment vertical="top"/>
    </xf>
    <xf numFmtId="165" fontId="2" fillId="6" borderId="0" xfId="10" applyNumberFormat="1" applyFont="1" applyFill="1" applyBorder="1">
      <alignment vertical="top"/>
    </xf>
    <xf numFmtId="172" fontId="2" fillId="6" borderId="0" xfId="11" applyFont="1" applyFill="1" applyBorder="1">
      <alignment vertical="top"/>
    </xf>
    <xf numFmtId="0" fontId="2" fillId="6" borderId="0" xfId="20" applyNumberFormat="1" applyFont="1" applyFill="1" applyBorder="1" applyAlignment="1">
      <alignment vertical="top"/>
    </xf>
    <xf numFmtId="178" fontId="19" fillId="0" borderId="0" xfId="0" applyNumberFormat="1" applyFont="1">
      <alignment vertical="top"/>
    </xf>
    <xf numFmtId="174" fontId="9" fillId="6" borderId="0" xfId="18" applyFont="1" applyFill="1" applyBorder="1">
      <alignment vertical="top"/>
    </xf>
    <xf numFmtId="43" fontId="19" fillId="0" borderId="0" xfId="0" applyNumberFormat="1" applyFont="1" applyFill="1">
      <alignment vertical="top"/>
    </xf>
    <xf numFmtId="178" fontId="19" fillId="0" borderId="0" xfId="10" applyNumberFormat="1" applyFont="1">
      <alignment vertical="top"/>
    </xf>
    <xf numFmtId="178" fontId="7" fillId="0" borderId="0" xfId="10" applyNumberFormat="1" applyFont="1">
      <alignment vertical="top"/>
    </xf>
    <xf numFmtId="178" fontId="7" fillId="0" borderId="0" xfId="10" applyNumberFormat="1" applyFont="1" applyFill="1">
      <alignment vertical="top"/>
    </xf>
    <xf numFmtId="178" fontId="12" fillId="0" borderId="31" xfId="10" applyNumberFormat="1" applyFont="1" applyBorder="1">
      <alignment vertical="top"/>
    </xf>
    <xf numFmtId="178" fontId="2" fillId="0" borderId="0" xfId="10" applyNumberFormat="1" applyFont="1" applyFill="1">
      <alignment vertical="top"/>
    </xf>
    <xf numFmtId="178" fontId="2" fillId="6" borderId="0" xfId="10" applyNumberFormat="1" applyFont="1" applyFill="1" applyBorder="1">
      <alignment vertical="top"/>
    </xf>
    <xf numFmtId="165" fontId="0" fillId="0" borderId="0" xfId="0" applyBorder="1">
      <alignment vertical="top"/>
    </xf>
    <xf numFmtId="176" fontId="2" fillId="6" borderId="0" xfId="10" applyNumberFormat="1" applyFont="1" applyFill="1" applyBorder="1">
      <alignment vertical="top"/>
    </xf>
    <xf numFmtId="178" fontId="19" fillId="0" borderId="0" xfId="0" applyNumberFormat="1" applyFont="1" applyAlignment="1">
      <alignment vertical="top" wrapText="1"/>
    </xf>
    <xf numFmtId="178" fontId="39" fillId="0" borderId="32" xfId="10" applyNumberFormat="1" applyFont="1" applyBorder="1">
      <alignment vertical="top"/>
    </xf>
    <xf numFmtId="178" fontId="39" fillId="0" borderId="31" xfId="10" applyNumberFormat="1" applyFont="1" applyBorder="1">
      <alignment vertical="top"/>
    </xf>
    <xf numFmtId="0" fontId="42" fillId="14" borderId="44" xfId="39" applyFont="1" applyFill="1" applyBorder="1" applyAlignment="1">
      <alignment vertical="top"/>
    </xf>
    <xf numFmtId="0" fontId="43" fillId="14" borderId="44" xfId="39" applyFont="1" applyFill="1" applyBorder="1" applyAlignment="1">
      <alignment vertical="top"/>
    </xf>
    <xf numFmtId="0" fontId="1" fillId="0" borderId="44" xfId="39" applyBorder="1"/>
    <xf numFmtId="0" fontId="43" fillId="14" borderId="0" xfId="39" applyFont="1" applyFill="1" applyAlignment="1">
      <alignment vertical="top"/>
    </xf>
    <xf numFmtId="0" fontId="1" fillId="0" borderId="0" xfId="39"/>
    <xf numFmtId="0" fontId="44" fillId="14" borderId="0" xfId="39" applyFont="1" applyFill="1" applyAlignment="1">
      <alignment vertical="top"/>
    </xf>
    <xf numFmtId="180" fontId="44" fillId="14" borderId="0" xfId="39" applyNumberFormat="1" applyFont="1" applyFill="1" applyAlignment="1">
      <alignment horizontal="left" vertical="top"/>
    </xf>
    <xf numFmtId="0" fontId="7" fillId="0" borderId="0" xfId="39" applyFont="1"/>
    <xf numFmtId="165" fontId="48" fillId="0" borderId="0" xfId="93" applyNumberFormat="1" applyFill="1" applyProtection="1">
      <alignment vertical="top"/>
    </xf>
    <xf numFmtId="0" fontId="69" fillId="0" borderId="0" xfId="39" applyFont="1" applyAlignment="1">
      <alignment vertical="top"/>
    </xf>
    <xf numFmtId="0" fontId="2" fillId="51" borderId="45" xfId="39" applyFont="1" applyFill="1" applyBorder="1" applyAlignment="1">
      <alignment horizontal="center" vertical="center"/>
    </xf>
    <xf numFmtId="0" fontId="2" fillId="51" borderId="46" xfId="39" applyFont="1" applyFill="1" applyBorder="1" applyAlignment="1">
      <alignment horizontal="center" vertical="center"/>
    </xf>
    <xf numFmtId="0" fontId="2" fillId="51" borderId="47" xfId="39" applyFont="1" applyFill="1" applyBorder="1" applyAlignment="1">
      <alignment horizontal="center" vertical="center"/>
    </xf>
    <xf numFmtId="0" fontId="2" fillId="51" borderId="46" xfId="39" applyFont="1" applyFill="1" applyBorder="1" applyAlignment="1">
      <alignment horizontal="center" vertical="center" wrapText="1"/>
    </xf>
    <xf numFmtId="0" fontId="9" fillId="8" borderId="47" xfId="39" applyFont="1" applyFill="1" applyBorder="1" applyAlignment="1">
      <alignment vertical="top" wrapText="1"/>
    </xf>
    <xf numFmtId="0" fontId="2" fillId="8" borderId="46" xfId="39" applyFont="1" applyFill="1" applyBorder="1" applyAlignment="1">
      <alignment vertical="top" wrapText="1"/>
    </xf>
    <xf numFmtId="0" fontId="9" fillId="0" borderId="0" xfId="39" applyFont="1" applyAlignment="1">
      <alignment vertical="top"/>
    </xf>
    <xf numFmtId="0" fontId="70" fillId="0" borderId="0" xfId="39" applyFont="1" applyAlignment="1">
      <alignment vertical="top"/>
    </xf>
    <xf numFmtId="0" fontId="19" fillId="15" borderId="50" xfId="39" applyFont="1" applyFill="1" applyBorder="1" applyAlignment="1">
      <alignment vertical="top" wrapText="1"/>
    </xf>
    <xf numFmtId="0" fontId="19" fillId="15" borderId="51" xfId="39" applyFont="1" applyFill="1" applyBorder="1" applyAlignment="1">
      <alignment vertical="top" wrapText="1"/>
    </xf>
    <xf numFmtId="0" fontId="19" fillId="15" borderId="52" xfId="39" applyFont="1" applyFill="1" applyBorder="1" applyAlignment="1">
      <alignment vertical="top" wrapText="1"/>
    </xf>
    <xf numFmtId="165" fontId="12" fillId="2" borderId="0" xfId="101" applyFont="1" applyFill="1">
      <alignment vertical="top"/>
    </xf>
    <xf numFmtId="0" fontId="1" fillId="2" borderId="0" xfId="39" applyFill="1"/>
    <xf numFmtId="0" fontId="2" fillId="2" borderId="0" xfId="39" applyFont="1" applyFill="1" applyAlignment="1">
      <alignment vertical="top"/>
    </xf>
    <xf numFmtId="165" fontId="2" fillId="0" borderId="0" xfId="25" applyFont="1" applyFill="1" applyBorder="1" applyAlignment="1">
      <alignment horizontal="center" vertical="top" wrapText="1"/>
    </xf>
    <xf numFmtId="165" fontId="2" fillId="0" borderId="42" xfId="25" applyFont="1" applyBorder="1" applyAlignment="1">
      <alignment horizontal="center" vertical="top" wrapText="1"/>
    </xf>
    <xf numFmtId="165" fontId="2" fillId="0" borderId="0" xfId="25" applyFont="1" applyBorder="1" applyAlignment="1">
      <alignment horizontal="center" vertical="top" wrapText="1"/>
    </xf>
    <xf numFmtId="15" fontId="44" fillId="14" borderId="0" xfId="11" applyNumberFormat="1" applyFont="1" applyFill="1" applyAlignment="1">
      <alignment horizontal="left" vertical="top"/>
    </xf>
    <xf numFmtId="165" fontId="0" fillId="0" borderId="0" xfId="0" applyAlignment="1"/>
    <xf numFmtId="0" fontId="22" fillId="0" borderId="0" xfId="23"/>
    <xf numFmtId="0" fontId="71" fillId="0" borderId="0" xfId="23" applyFont="1"/>
    <xf numFmtId="0" fontId="32" fillId="52" borderId="0" xfId="23" applyFont="1" applyFill="1"/>
    <xf numFmtId="0" fontId="22" fillId="53" borderId="0" xfId="23" applyFill="1"/>
    <xf numFmtId="3" fontId="22" fillId="53" borderId="0" xfId="23" applyNumberFormat="1" applyFill="1"/>
    <xf numFmtId="181" fontId="22" fillId="53" borderId="0" xfId="23" applyNumberFormat="1" applyFill="1"/>
    <xf numFmtId="0" fontId="22" fillId="54" borderId="0" xfId="23" applyFill="1"/>
    <xf numFmtId="3" fontId="22" fillId="54" borderId="0" xfId="23" applyNumberFormat="1" applyFill="1"/>
    <xf numFmtId="0" fontId="65" fillId="55" borderId="0" xfId="23" applyFont="1" applyFill="1"/>
    <xf numFmtId="0" fontId="22" fillId="55" borderId="0" xfId="23" applyFill="1"/>
    <xf numFmtId="0" fontId="64" fillId="56" borderId="0" xfId="23" applyFont="1" applyFill="1"/>
    <xf numFmtId="0" fontId="47" fillId="56" borderId="0" xfId="23" applyFont="1" applyFill="1"/>
    <xf numFmtId="3" fontId="22" fillId="0" borderId="0" xfId="23" applyNumberFormat="1" applyAlignment="1">
      <alignment horizontal="center"/>
    </xf>
    <xf numFmtId="0" fontId="22" fillId="57" borderId="0" xfId="23" applyFill="1"/>
    <xf numFmtId="3" fontId="22" fillId="57" borderId="0" xfId="23" applyNumberFormat="1" applyFill="1"/>
    <xf numFmtId="3" fontId="22" fillId="0" borderId="0" xfId="23" applyNumberFormat="1"/>
    <xf numFmtId="165" fontId="72" fillId="0" borderId="0" xfId="0" applyFont="1">
      <alignment vertical="top"/>
    </xf>
    <xf numFmtId="43" fontId="2" fillId="6" borderId="0" xfId="1" applyFont="1" applyFill="1" applyBorder="1" applyAlignment="1">
      <alignment vertical="top"/>
    </xf>
    <xf numFmtId="0" fontId="9" fillId="8" borderId="48" xfId="39" applyFont="1" applyFill="1" applyBorder="1" applyAlignment="1">
      <alignment vertical="top" wrapText="1"/>
    </xf>
    <xf numFmtId="0" fontId="9" fillId="8" borderId="49" xfId="39" applyFont="1" applyFill="1" applyBorder="1" applyAlignment="1">
      <alignment vertical="top" wrapText="1"/>
    </xf>
    <xf numFmtId="0" fontId="2" fillId="15" borderId="50" xfId="39" applyFont="1" applyFill="1" applyBorder="1" applyAlignment="1">
      <alignment horizontal="left" vertical="top" wrapText="1"/>
    </xf>
    <xf numFmtId="0" fontId="2" fillId="15" borderId="51" xfId="39" applyFont="1" applyFill="1" applyBorder="1" applyAlignment="1">
      <alignment horizontal="left" vertical="top" wrapText="1"/>
    </xf>
    <xf numFmtId="0" fontId="2" fillId="15" borderId="52" xfId="39" applyFont="1" applyFill="1" applyBorder="1" applyAlignment="1">
      <alignment horizontal="left" vertical="top" wrapText="1"/>
    </xf>
    <xf numFmtId="165" fontId="2" fillId="0" borderId="0" xfId="25" applyFont="1" applyFill="1" applyBorder="1" applyAlignment="1">
      <alignment horizontal="center" vertical="top" wrapText="1"/>
    </xf>
    <xf numFmtId="165" fontId="2" fillId="0" borderId="29" xfId="25" applyFont="1" applyFill="1" applyBorder="1" applyAlignment="1">
      <alignment horizontal="center" vertical="top" wrapText="1"/>
    </xf>
    <xf numFmtId="165" fontId="2" fillId="0" borderId="42" xfId="25" applyFont="1" applyBorder="1" applyAlignment="1">
      <alignment horizontal="center" vertical="top" wrapText="1"/>
    </xf>
    <xf numFmtId="165" fontId="2" fillId="0" borderId="0" xfId="25" applyFont="1" applyBorder="1" applyAlignment="1">
      <alignment horizontal="center" vertical="top" wrapText="1"/>
    </xf>
  </cellXfs>
  <cellStyles count="102">
    <cellStyle name="20% - Accent1 2" xfId="60" xr:uid="{00000000-0005-0000-0000-000000000000}"/>
    <cellStyle name="20% - Accent2 2" xfId="64" xr:uid="{00000000-0005-0000-0000-000001000000}"/>
    <cellStyle name="20% - Accent3 2" xfId="68" xr:uid="{00000000-0005-0000-0000-000002000000}"/>
    <cellStyle name="20% - Accent4 2" xfId="72" xr:uid="{00000000-0005-0000-0000-000003000000}"/>
    <cellStyle name="20% - Accent5 2" xfId="76" xr:uid="{00000000-0005-0000-0000-000004000000}"/>
    <cellStyle name="20% - Accent6 2" xfId="80" xr:uid="{00000000-0005-0000-0000-000005000000}"/>
    <cellStyle name="40% - Accent1 2" xfId="61" xr:uid="{00000000-0005-0000-0000-000006000000}"/>
    <cellStyle name="40% - Accent2 2" xfId="65" xr:uid="{00000000-0005-0000-0000-000007000000}"/>
    <cellStyle name="40% - Accent3 2" xfId="69" xr:uid="{00000000-0005-0000-0000-000008000000}"/>
    <cellStyle name="40% - Accent4 2" xfId="73" xr:uid="{00000000-0005-0000-0000-000009000000}"/>
    <cellStyle name="40% - Accent5 2" xfId="77" xr:uid="{00000000-0005-0000-0000-00000A000000}"/>
    <cellStyle name="40% - Accent6 2" xfId="81" xr:uid="{00000000-0005-0000-0000-00000B000000}"/>
    <cellStyle name="60% - Accent1 2" xfId="62" xr:uid="{00000000-0005-0000-0000-00000C000000}"/>
    <cellStyle name="60% - Accent2 2" xfId="66" xr:uid="{00000000-0005-0000-0000-00000D000000}"/>
    <cellStyle name="60% - Accent3 2" xfId="70" xr:uid="{00000000-0005-0000-0000-00000E000000}"/>
    <cellStyle name="60% - Accent4 2" xfId="74" xr:uid="{00000000-0005-0000-0000-00000F000000}"/>
    <cellStyle name="60% - Accent5 2" xfId="78" xr:uid="{00000000-0005-0000-0000-000010000000}"/>
    <cellStyle name="60% - Accent6 2" xfId="82" xr:uid="{00000000-0005-0000-0000-000011000000}"/>
    <cellStyle name="Accent1 2" xfId="59" xr:uid="{00000000-0005-0000-0000-000012000000}"/>
    <cellStyle name="Accent2 2" xfId="63" xr:uid="{00000000-0005-0000-0000-000013000000}"/>
    <cellStyle name="Accent3 2" xfId="67" xr:uid="{00000000-0005-0000-0000-000014000000}"/>
    <cellStyle name="Accent4 2" xfId="71" xr:uid="{00000000-0005-0000-0000-000015000000}"/>
    <cellStyle name="Accent5 2" xfId="75" xr:uid="{00000000-0005-0000-0000-000016000000}"/>
    <cellStyle name="Accent6 2" xfId="79" xr:uid="{00000000-0005-0000-0000-000017000000}"/>
    <cellStyle name="Bad 2" xfId="48" xr:uid="{00000000-0005-0000-0000-000018000000}"/>
    <cellStyle name="BM Input" xfId="86" xr:uid="{00000000-0005-0000-0000-000019000000}"/>
    <cellStyle name="Calculation 2" xfId="52" xr:uid="{00000000-0005-0000-0000-00001A000000}"/>
    <cellStyle name="Check Cell 2" xfId="54" xr:uid="{00000000-0005-0000-0000-00001B000000}"/>
    <cellStyle name="Column 1" xfId="7" xr:uid="{00000000-0005-0000-0000-00001C000000}"/>
    <cellStyle name="Column 2 + 3" xfId="8" xr:uid="{00000000-0005-0000-0000-00001D000000}"/>
    <cellStyle name="Column 4" xfId="9" xr:uid="{00000000-0005-0000-0000-00001E000000}"/>
    <cellStyle name="Comma" xfId="1" builtinId="3"/>
    <cellStyle name="Comma 2" xfId="2" xr:uid="{00000000-0005-0000-0000-000020000000}"/>
    <cellStyle name="Comma 2 2" xfId="88" xr:uid="{00000000-0005-0000-0000-000021000000}"/>
    <cellStyle name="Comma 3" xfId="85" xr:uid="{00000000-0005-0000-0000-000022000000}"/>
    <cellStyle name="Comma 4" xfId="30" xr:uid="{00000000-0005-0000-0000-000023000000}"/>
    <cellStyle name="Currency" xfId="20" builtinId="4"/>
    <cellStyle name="DateLong" xfId="11" xr:uid="{00000000-0005-0000-0000-000025000000}"/>
    <cellStyle name="DateLong 2" xfId="91" xr:uid="{00000000-0005-0000-0000-000026000000}"/>
    <cellStyle name="DateLong 3" xfId="41" xr:uid="{00000000-0005-0000-0000-000027000000}"/>
    <cellStyle name="DateLong 4" xfId="33" xr:uid="{00000000-0005-0000-0000-000028000000}"/>
    <cellStyle name="DateShort" xfId="3" xr:uid="{00000000-0005-0000-0000-000029000000}"/>
    <cellStyle name="DateShort 2" xfId="6" xr:uid="{00000000-0005-0000-0000-00002A000000}"/>
    <cellStyle name="DateShort 3" xfId="37" xr:uid="{00000000-0005-0000-0000-00002B000000}"/>
    <cellStyle name="End of sheet" xfId="99" xr:uid="{00000000-0005-0000-0000-00002C000000}"/>
    <cellStyle name="Explanatory Text 2" xfId="57" xr:uid="{00000000-0005-0000-0000-00002D000000}"/>
    <cellStyle name="Factor" xfId="10" xr:uid="{00000000-0005-0000-0000-00002E000000}"/>
    <cellStyle name="Factor 2" xfId="90" xr:uid="{00000000-0005-0000-0000-00002F000000}"/>
    <cellStyle name="Factor 3" xfId="28" xr:uid="{00000000-0005-0000-0000-000030000000}"/>
    <cellStyle name="Factor 4" xfId="32" xr:uid="{00000000-0005-0000-0000-000031000000}"/>
    <cellStyle name="Good 2" xfId="47" xr:uid="{00000000-0005-0000-0000-000032000000}"/>
    <cellStyle name="Heading 1 2" xfId="43" xr:uid="{00000000-0005-0000-0000-000033000000}"/>
    <cellStyle name="Heading 1 3" xfId="97" xr:uid="{00000000-0005-0000-0000-000034000000}"/>
    <cellStyle name="Heading 2 2" xfId="44" xr:uid="{00000000-0005-0000-0000-000035000000}"/>
    <cellStyle name="Heading 3 2" xfId="45" xr:uid="{00000000-0005-0000-0000-000036000000}"/>
    <cellStyle name="Heading 4 2" xfId="46" xr:uid="{00000000-0005-0000-0000-000037000000}"/>
    <cellStyle name="Hyperlink 2" xfId="93" xr:uid="{00000000-0005-0000-0000-000038000000}"/>
    <cellStyle name="Hyperlink 2 2" xfId="100" xr:uid="{00000000-0005-0000-0000-000039000000}"/>
    <cellStyle name="Hyperlink 3" xfId="83" xr:uid="{00000000-0005-0000-0000-00003A000000}"/>
    <cellStyle name="Hyperlink 4" xfId="96" xr:uid="{00000000-0005-0000-0000-00003B000000}"/>
    <cellStyle name="Import" xfId="12" xr:uid="{00000000-0005-0000-0000-00003C000000}"/>
    <cellStyle name="Input 2" xfId="50" xr:uid="{00000000-0005-0000-0000-00003D000000}"/>
    <cellStyle name="Linked Cell 2" xfId="53" xr:uid="{00000000-0005-0000-0000-00003E000000}"/>
    <cellStyle name="Neutral 2" xfId="49" xr:uid="{00000000-0005-0000-0000-00003F000000}"/>
    <cellStyle name="Normal" xfId="0" builtinId="0" customBuiltin="1"/>
    <cellStyle name="Normal 2" xfId="4" xr:uid="{00000000-0005-0000-0000-000041000000}"/>
    <cellStyle name="Normal 2 2" xfId="17" xr:uid="{00000000-0005-0000-0000-000042000000}"/>
    <cellStyle name="Normal 2 3" xfId="39" xr:uid="{00000000-0005-0000-0000-000043000000}"/>
    <cellStyle name="Normal 2 4" xfId="87" xr:uid="{00000000-0005-0000-0000-000044000000}"/>
    <cellStyle name="Normal 2 5" xfId="36" xr:uid="{00000000-0005-0000-0000-000045000000}"/>
    <cellStyle name="Normal 3" xfId="5" xr:uid="{00000000-0005-0000-0000-000046000000}"/>
    <cellStyle name="Normal 3 2" xfId="13" xr:uid="{00000000-0005-0000-0000-000047000000}"/>
    <cellStyle name="Normal 3 2 2" xfId="35" xr:uid="{00000000-0005-0000-0000-000048000000}"/>
    <cellStyle name="Normal 3 3" xfId="27" xr:uid="{00000000-0005-0000-0000-000049000000}"/>
    <cellStyle name="Normal 3 7" xfId="23" xr:uid="{00000000-0005-0000-0000-00004A000000}"/>
    <cellStyle name="Normal 4" xfId="14" xr:uid="{00000000-0005-0000-0000-00004B000000}"/>
    <cellStyle name="Normal 4 2" xfId="16" xr:uid="{00000000-0005-0000-0000-00004C000000}"/>
    <cellStyle name="Normal 4 3" xfId="40" xr:uid="{00000000-0005-0000-0000-00004D000000}"/>
    <cellStyle name="Normal 4 4" xfId="101" xr:uid="{00000000-0005-0000-0000-00004E000000}"/>
    <cellStyle name="Normal 5" xfId="24" xr:uid="{00000000-0005-0000-0000-00004F000000}"/>
    <cellStyle name="Normal 5 2" xfId="95" xr:uid="{00000000-0005-0000-0000-000050000000}"/>
    <cellStyle name="Normal 6" xfId="25" xr:uid="{00000000-0005-0000-0000-000051000000}"/>
    <cellStyle name="Normal 7" xfId="26" xr:uid="{00000000-0005-0000-0000-000052000000}"/>
    <cellStyle name="Normal 8" xfId="29" xr:uid="{00000000-0005-0000-0000-000053000000}"/>
    <cellStyle name="Note 2" xfId="56" xr:uid="{00000000-0005-0000-0000-000054000000}"/>
    <cellStyle name="Output 2" xfId="51" xr:uid="{00000000-0005-0000-0000-000055000000}"/>
    <cellStyle name="Percent" xfId="18" builtinId="5" customBuiltin="1"/>
    <cellStyle name="Percent 2" xfId="21" xr:uid="{00000000-0005-0000-0000-000057000000}"/>
    <cellStyle name="Percent 2 2" xfId="89" xr:uid="{00000000-0005-0000-0000-000058000000}"/>
    <cellStyle name="Percent 3" xfId="22" xr:uid="{00000000-0005-0000-0000-000059000000}"/>
    <cellStyle name="Percent 4" xfId="38" xr:uid="{00000000-0005-0000-0000-00005A000000}"/>
    <cellStyle name="Percent 5" xfId="31" xr:uid="{00000000-0005-0000-0000-00005B000000}"/>
    <cellStyle name="Title 2" xfId="42" xr:uid="{00000000-0005-0000-0000-00005C000000}"/>
    <cellStyle name="Title 3" xfId="94" xr:uid="{00000000-0005-0000-0000-00005D000000}"/>
    <cellStyle name="Total 2" xfId="58" xr:uid="{00000000-0005-0000-0000-00005E000000}"/>
    <cellStyle name="Validation error" xfId="15" xr:uid="{00000000-0005-0000-0000-00005F000000}"/>
    <cellStyle name="Warning Text 2" xfId="55" xr:uid="{00000000-0005-0000-0000-000060000000}"/>
    <cellStyle name="Warning Text 3" xfId="98" xr:uid="{00000000-0005-0000-0000-000061000000}"/>
    <cellStyle name="Year" xfId="19" xr:uid="{00000000-0005-0000-0000-000062000000}"/>
    <cellStyle name="Year 2" xfId="92" xr:uid="{00000000-0005-0000-0000-000063000000}"/>
    <cellStyle name="Year 3" xfId="84" xr:uid="{00000000-0005-0000-0000-000064000000}"/>
    <cellStyle name="Year 4" xfId="34" xr:uid="{00000000-0005-0000-0000-000065000000}"/>
  </cellStyles>
  <dxfs count="17"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colors>
    <mruColors>
      <color rgb="FF99CCFF"/>
      <color rgb="FFFFFF99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3051377</xdr:colOff>
      <xdr:row>1</xdr:row>
      <xdr:rowOff>130175</xdr:rowOff>
    </xdr:from>
    <xdr:to>
      <xdr:col>8</xdr:col>
      <xdr:colOff>16367</xdr:colOff>
      <xdr:row>7</xdr:row>
      <xdr:rowOff>1854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533D62-3047-4229-90BD-E51C0668B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4477" y="511175"/>
          <a:ext cx="3661065" cy="10194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11903</xdr:colOff>
      <xdr:row>34</xdr:row>
      <xdr:rowOff>202402</xdr:rowOff>
    </xdr:from>
    <xdr:to>
      <xdr:col>17</xdr:col>
      <xdr:colOff>-1</xdr:colOff>
      <xdr:row>35</xdr:row>
      <xdr:rowOff>297655</xdr:rowOff>
    </xdr:to>
    <xdr:sp macro="" textlink="">
      <xdr:nvSpPr>
        <xdr:cNvPr id="2" name="AutoShape 3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 rot="10800000">
          <a:off x="6504143" y="6176482"/>
          <a:ext cx="491016" cy="300993"/>
        </a:xfrm>
        <a:prstGeom prst="leftArrow">
          <a:avLst>
            <a:gd name="adj1" fmla="val 50000"/>
            <a:gd name="adj2" fmla="val 50000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326232</xdr:colOff>
      <xdr:row>20</xdr:row>
      <xdr:rowOff>59532</xdr:rowOff>
    </xdr:from>
    <xdr:to>
      <xdr:col>12</xdr:col>
      <xdr:colOff>2040732</xdr:colOff>
      <xdr:row>22</xdr:row>
      <xdr:rowOff>88107</xdr:rowOff>
    </xdr:to>
    <xdr:sp macro="" textlink="">
      <xdr:nvSpPr>
        <xdr:cNvPr id="3" name="AutoShape 1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4349592" y="3679032"/>
          <a:ext cx="1714500" cy="363855"/>
        </a:xfrm>
        <a:prstGeom prst="curvedUpArrow">
          <a:avLst>
            <a:gd name="adj1" fmla="val 97297"/>
            <a:gd name="adj2" fmla="val 194595"/>
            <a:gd name="adj3" fmla="val 33333"/>
          </a:avLst>
        </a:prstGeom>
        <a:solidFill>
          <a:srgbClr val="CCFFCC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69057</xdr:colOff>
      <xdr:row>14</xdr:row>
      <xdr:rowOff>88107</xdr:rowOff>
    </xdr:from>
    <xdr:to>
      <xdr:col>12</xdr:col>
      <xdr:colOff>1983582</xdr:colOff>
      <xdr:row>16</xdr:row>
      <xdr:rowOff>116682</xdr:rowOff>
    </xdr:to>
    <xdr:sp macro="" textlink="">
      <xdr:nvSpPr>
        <xdr:cNvPr id="4" name="AutoShape 1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 rot="10800000">
          <a:off x="4092417" y="2671287"/>
          <a:ext cx="1914525" cy="363855"/>
        </a:xfrm>
        <a:prstGeom prst="curvedUpArrow">
          <a:avLst>
            <a:gd name="adj1" fmla="val 108649"/>
            <a:gd name="adj2" fmla="val 217297"/>
            <a:gd name="adj3" fmla="val 33333"/>
          </a:avLst>
        </a:prstGeom>
        <a:solidFill>
          <a:srgbClr val="CCFFCC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40481</xdr:colOff>
      <xdr:row>17</xdr:row>
      <xdr:rowOff>130968</xdr:rowOff>
    </xdr:from>
    <xdr:to>
      <xdr:col>11</xdr:col>
      <xdr:colOff>154780</xdr:colOff>
      <xdr:row>19</xdr:row>
      <xdr:rowOff>50006</xdr:rowOff>
    </xdr:to>
    <xdr:sp macro="" textlink="">
      <xdr:nvSpPr>
        <xdr:cNvPr id="5" name="AutoShape 1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 rot="10800000">
          <a:off x="3195161" y="3224688"/>
          <a:ext cx="800099" cy="277178"/>
        </a:xfrm>
        <a:prstGeom prst="leftArrow">
          <a:avLst>
            <a:gd name="adj1" fmla="val 50000"/>
            <a:gd name="adj2" fmla="val 49167"/>
          </a:avLst>
        </a:prstGeom>
        <a:solidFill>
          <a:srgbClr val="CCFFCC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869157</xdr:colOff>
      <xdr:row>9</xdr:row>
      <xdr:rowOff>116682</xdr:rowOff>
    </xdr:from>
    <xdr:to>
      <xdr:col>18</xdr:col>
      <xdr:colOff>1116807</xdr:colOff>
      <xdr:row>16</xdr:row>
      <xdr:rowOff>97632</xdr:rowOff>
    </xdr:to>
    <xdr:sp macro="" textlink="">
      <xdr:nvSpPr>
        <xdr:cNvPr id="6" name="AutoShape 2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 rot="5400000">
          <a:off x="7578567" y="2299812"/>
          <a:ext cx="1184910" cy="247650"/>
        </a:xfrm>
        <a:prstGeom prst="leftArrow">
          <a:avLst>
            <a:gd name="adj1" fmla="val 50000"/>
            <a:gd name="adj2" fmla="val 116346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833438</xdr:colOff>
      <xdr:row>9</xdr:row>
      <xdr:rowOff>107157</xdr:rowOff>
    </xdr:from>
    <xdr:to>
      <xdr:col>7</xdr:col>
      <xdr:colOff>1116807</xdr:colOff>
      <xdr:row>16</xdr:row>
      <xdr:rowOff>88107</xdr:rowOff>
    </xdr:to>
    <xdr:sp macro="" textlink="">
      <xdr:nvSpPr>
        <xdr:cNvPr id="7" name="AutoShape 28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 rot="-5400000">
          <a:off x="1434228" y="2272427"/>
          <a:ext cx="1184910" cy="283369"/>
        </a:xfrm>
        <a:prstGeom prst="leftArrow">
          <a:avLst>
            <a:gd name="adj1" fmla="val 38463"/>
            <a:gd name="adj2" fmla="val 116325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47625</xdr:colOff>
      <xdr:row>17</xdr:row>
      <xdr:rowOff>130968</xdr:rowOff>
    </xdr:from>
    <xdr:to>
      <xdr:col>17</xdr:col>
      <xdr:colOff>173832</xdr:colOff>
      <xdr:row>19</xdr:row>
      <xdr:rowOff>50006</xdr:rowOff>
    </xdr:to>
    <xdr:sp macro="" textlink="">
      <xdr:nvSpPr>
        <xdr:cNvPr id="8" name="AutoShape 39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 rot="10800000">
          <a:off x="6174105" y="3224688"/>
          <a:ext cx="994887" cy="277178"/>
        </a:xfrm>
        <a:prstGeom prst="leftArrow">
          <a:avLst>
            <a:gd name="adj1" fmla="val 50000"/>
            <a:gd name="adj2" fmla="val 55000"/>
          </a:avLst>
        </a:prstGeom>
        <a:solidFill>
          <a:srgbClr val="CCFFCC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23812</xdr:colOff>
      <xdr:row>34</xdr:row>
      <xdr:rowOff>214309</xdr:rowOff>
    </xdr:from>
    <xdr:to>
      <xdr:col>10</xdr:col>
      <xdr:colOff>0</xdr:colOff>
      <xdr:row>35</xdr:row>
      <xdr:rowOff>238124</xdr:rowOff>
    </xdr:to>
    <xdr:sp macro="" textlink="">
      <xdr:nvSpPr>
        <xdr:cNvPr id="9" name="AutoShape 38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 rot="10800000">
          <a:off x="3361372" y="6180769"/>
          <a:ext cx="296228" cy="237175"/>
        </a:xfrm>
        <a:prstGeom prst="leftArrow">
          <a:avLst>
            <a:gd name="adj1" fmla="val 50000"/>
            <a:gd name="adj2" fmla="val 50000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watPandO@ofwat.gov.uk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M69"/>
  <sheetViews>
    <sheetView tabSelected="1" zoomScale="80" zoomScaleNormal="80" workbookViewId="0">
      <selection activeCell="B25" sqref="B25"/>
    </sheetView>
  </sheetViews>
  <sheetFormatPr defaultColWidth="0" defaultRowHeight="13.5" customHeight="1" zeroHeight="1"/>
  <cols>
    <col min="1" max="1" width="9" style="276" customWidth="1"/>
    <col min="2" max="2" width="26.375" style="276" customWidth="1"/>
    <col min="3" max="3" width="17.5" style="276" customWidth="1"/>
    <col min="4" max="4" width="23.5" style="276" customWidth="1"/>
    <col min="5" max="5" width="63.875" style="276" customWidth="1"/>
    <col min="6" max="6" width="10.5" style="276" bestFit="1" customWidth="1"/>
    <col min="7" max="7" width="9" style="276" customWidth="1"/>
    <col min="8" max="8" width="4.5" style="276" customWidth="1"/>
    <col min="9" max="9" width="19.375" style="276" customWidth="1"/>
    <col min="10" max="13" width="0" style="276" hidden="1" customWidth="1"/>
    <col min="14" max="16384" width="9" style="276" hidden="1"/>
  </cols>
  <sheetData>
    <row r="1" spans="1:9" s="274" customFormat="1" ht="30.75" thickBot="1">
      <c r="A1" s="272" t="str">
        <f ca="1" xml:space="preserve"> RIGHT(CELL("filename", $A$1), LEN(CELL("filename", $A$1)) - SEARCH("]", CELL("filename", $A$1)))</f>
        <v xml:space="preserve">Cover </v>
      </c>
      <c r="B1" s="272"/>
      <c r="C1" s="273"/>
      <c r="D1" s="272"/>
      <c r="E1" s="272"/>
      <c r="F1" s="272"/>
      <c r="G1" s="272"/>
      <c r="H1" s="273"/>
      <c r="I1" s="273"/>
    </row>
    <row r="2" spans="1:9" ht="17.25" thickTop="1">
      <c r="A2" s="275"/>
      <c r="B2" s="275"/>
      <c r="C2" s="275"/>
      <c r="D2" s="275"/>
      <c r="E2" s="275"/>
      <c r="F2" s="275"/>
      <c r="G2" s="275"/>
      <c r="H2" s="275"/>
      <c r="I2" s="275"/>
    </row>
    <row r="3" spans="1:9" ht="16.5">
      <c r="A3" s="275"/>
      <c r="B3" s="277" t="s">
        <v>0</v>
      </c>
      <c r="C3" s="277" t="s">
        <v>1</v>
      </c>
      <c r="D3" s="275"/>
      <c r="E3" s="275"/>
      <c r="F3" s="275"/>
      <c r="G3" s="275"/>
      <c r="H3" s="275"/>
      <c r="I3" s="275"/>
    </row>
    <row r="4" spans="1:9" ht="16.5">
      <c r="A4" s="275"/>
      <c r="B4" s="277" t="s">
        <v>2</v>
      </c>
      <c r="C4" s="278">
        <v>2</v>
      </c>
      <c r="D4" s="275"/>
      <c r="E4" s="275"/>
      <c r="F4" s="275"/>
      <c r="G4" s="275"/>
      <c r="H4" s="275"/>
      <c r="I4" s="275"/>
    </row>
    <row r="5" spans="1:9" ht="16.5">
      <c r="A5" s="275"/>
      <c r="B5" s="277" t="s">
        <v>3</v>
      </c>
      <c r="C5" s="277" t="s">
        <v>4</v>
      </c>
      <c r="D5" s="275"/>
      <c r="E5" s="275"/>
      <c r="F5" s="275"/>
      <c r="G5" s="275"/>
      <c r="H5" s="275"/>
      <c r="I5" s="275"/>
    </row>
    <row r="6" spans="1:9" ht="16.5">
      <c r="A6" s="275"/>
      <c r="B6" s="277" t="s">
        <v>5</v>
      </c>
      <c r="C6" s="299">
        <v>44167</v>
      </c>
      <c r="D6" s="275"/>
      <c r="E6" s="275"/>
      <c r="F6" s="275"/>
      <c r="G6" s="275"/>
      <c r="H6" s="275"/>
      <c r="I6" s="275"/>
    </row>
    <row r="7" spans="1:9" ht="16.5">
      <c r="A7" s="275"/>
      <c r="B7" s="277" t="s">
        <v>6</v>
      </c>
      <c r="C7" s="277" t="s">
        <v>7</v>
      </c>
      <c r="D7" s="275"/>
      <c r="E7" s="275"/>
      <c r="F7" s="275"/>
      <c r="G7" s="275"/>
      <c r="H7" s="275"/>
      <c r="I7" s="275"/>
    </row>
    <row r="8" spans="1:9" ht="16.5">
      <c r="A8" s="275"/>
      <c r="B8" s="277" t="s">
        <v>8</v>
      </c>
      <c r="C8" s="277" t="s">
        <v>9</v>
      </c>
      <c r="D8" s="275"/>
      <c r="E8" s="275"/>
      <c r="F8" s="275"/>
      <c r="G8" s="275"/>
      <c r="H8" s="275"/>
      <c r="I8" s="275"/>
    </row>
    <row r="9" spans="1:9" ht="16.5">
      <c r="A9" s="275"/>
      <c r="B9" s="275"/>
      <c r="C9" s="275"/>
      <c r="D9" s="275"/>
      <c r="E9" s="275"/>
      <c r="F9" s="275"/>
      <c r="G9" s="275"/>
      <c r="H9" s="275"/>
      <c r="I9" s="275"/>
    </row>
    <row r="10" spans="1:9" ht="15">
      <c r="A10" s="279"/>
      <c r="B10" s="279"/>
      <c r="C10" s="280"/>
      <c r="D10" s="279"/>
      <c r="E10" s="279"/>
      <c r="F10" s="279"/>
      <c r="G10" s="279"/>
      <c r="H10" s="279"/>
      <c r="I10" s="279"/>
    </row>
    <row r="11" spans="1:9" ht="14.25">
      <c r="A11" s="279"/>
      <c r="B11" s="279" t="s">
        <v>10</v>
      </c>
      <c r="C11" s="279" t="s">
        <v>11</v>
      </c>
      <c r="D11" s="279"/>
      <c r="E11" s="279"/>
      <c r="F11" s="279"/>
      <c r="G11" s="279"/>
      <c r="H11" s="279"/>
      <c r="I11" s="279"/>
    </row>
    <row r="12" spans="1:9" ht="14.25">
      <c r="A12" s="279"/>
      <c r="B12" s="279"/>
      <c r="C12" s="279"/>
      <c r="D12" s="279"/>
      <c r="E12" s="279"/>
      <c r="F12" s="279"/>
      <c r="G12" s="279"/>
      <c r="H12" s="279"/>
      <c r="I12" s="279"/>
    </row>
    <row r="13" spans="1:9" ht="14.25">
      <c r="A13" s="279"/>
      <c r="B13" s="279"/>
      <c r="C13" s="279"/>
      <c r="D13" s="279"/>
      <c r="E13" s="279"/>
      <c r="F13" s="279"/>
      <c r="G13" s="279"/>
      <c r="H13" s="279"/>
      <c r="I13" s="279"/>
    </row>
    <row r="14" spans="1:9" ht="14.25">
      <c r="A14" s="279"/>
      <c r="B14" s="279"/>
      <c r="C14" s="279"/>
      <c r="D14" s="279"/>
      <c r="E14" s="279"/>
      <c r="F14" s="279"/>
      <c r="G14" s="279"/>
      <c r="H14" s="279"/>
      <c r="I14" s="279"/>
    </row>
    <row r="15" spans="1:9" ht="14.25">
      <c r="A15" s="279"/>
      <c r="B15" s="279"/>
      <c r="C15" s="279"/>
      <c r="D15" s="279"/>
      <c r="E15" s="279"/>
      <c r="F15" s="279"/>
      <c r="G15" s="279"/>
      <c r="H15" s="279"/>
      <c r="I15" s="279"/>
    </row>
    <row r="16" spans="1:9" ht="14.25">
      <c r="A16" s="279"/>
      <c r="B16" s="279"/>
      <c r="C16" s="279"/>
      <c r="D16" s="279"/>
      <c r="E16" s="279"/>
      <c r="F16" s="279"/>
      <c r="G16" s="279"/>
      <c r="H16" s="279"/>
      <c r="I16" s="279"/>
    </row>
    <row r="17" spans="1:9" ht="14.25">
      <c r="A17" s="279"/>
      <c r="B17" s="279" t="s">
        <v>12</v>
      </c>
      <c r="C17" s="279" t="s">
        <v>13</v>
      </c>
      <c r="D17" s="279"/>
      <c r="E17" s="279"/>
      <c r="F17" s="279"/>
      <c r="G17" s="279"/>
      <c r="H17" s="279"/>
      <c r="I17" s="279"/>
    </row>
    <row r="18" spans="1:9" ht="14.25">
      <c r="A18" s="279"/>
      <c r="B18" s="279"/>
      <c r="C18" s="279"/>
      <c r="D18" s="279"/>
      <c r="E18" s="279"/>
      <c r="F18" s="279"/>
      <c r="G18" s="279"/>
      <c r="H18" s="279"/>
      <c r="I18" s="279"/>
    </row>
    <row r="19" spans="1:9" ht="16.5">
      <c r="A19" s="279"/>
      <c r="B19" s="279" t="s">
        <v>14</v>
      </c>
      <c r="C19" s="279" t="s">
        <v>13</v>
      </c>
      <c r="D19" s="281"/>
      <c r="E19" s="281"/>
      <c r="F19" s="281"/>
      <c r="G19" s="279"/>
      <c r="H19" s="279"/>
      <c r="I19" s="279"/>
    </row>
    <row r="20" spans="1:9" ht="16.5">
      <c r="A20" s="279"/>
      <c r="B20" s="279"/>
      <c r="C20" s="281"/>
      <c r="D20" s="281"/>
      <c r="E20" s="281"/>
      <c r="F20" s="281"/>
      <c r="G20" s="279"/>
      <c r="H20" s="279"/>
      <c r="I20" s="279"/>
    </row>
    <row r="21" spans="1:9" ht="14.25">
      <c r="A21" s="279"/>
      <c r="B21" s="279"/>
      <c r="C21" s="282" t="s">
        <v>15</v>
      </c>
      <c r="D21" s="283"/>
      <c r="E21" s="284" t="s">
        <v>16</v>
      </c>
      <c r="F21" s="285" t="s">
        <v>17</v>
      </c>
      <c r="G21" s="279"/>
      <c r="H21" s="279"/>
      <c r="I21" s="279"/>
    </row>
    <row r="22" spans="1:9" ht="14.25">
      <c r="A22" s="279"/>
      <c r="B22" s="279"/>
      <c r="C22" s="319"/>
      <c r="D22" s="320"/>
      <c r="E22" s="286"/>
      <c r="F22" s="287"/>
      <c r="G22" s="279"/>
      <c r="H22" s="279"/>
      <c r="I22" s="279"/>
    </row>
    <row r="23" spans="1:9" ht="14.25">
      <c r="A23" s="279"/>
      <c r="B23" s="279"/>
      <c r="C23" s="279"/>
      <c r="D23" s="279"/>
      <c r="E23" s="279"/>
      <c r="F23" s="279"/>
      <c r="G23" s="279"/>
      <c r="H23" s="279"/>
      <c r="I23" s="279"/>
    </row>
    <row r="24" spans="1:9" ht="14.25">
      <c r="A24" s="279"/>
      <c r="B24" s="279"/>
      <c r="C24" s="279"/>
      <c r="D24" s="279"/>
      <c r="E24" s="279"/>
      <c r="F24" s="279"/>
      <c r="G24" s="279"/>
      <c r="H24" s="279"/>
      <c r="I24" s="279"/>
    </row>
    <row r="25" spans="1:9" ht="16.5">
      <c r="B25" s="279" t="s">
        <v>18</v>
      </c>
      <c r="C25" s="288" t="s">
        <v>19</v>
      </c>
      <c r="D25" s="281"/>
      <c r="E25" s="281"/>
      <c r="F25" s="281"/>
    </row>
    <row r="26" spans="1:9" ht="16.5">
      <c r="B26" s="289"/>
      <c r="C26" s="281"/>
      <c r="D26" s="281"/>
      <c r="E26" s="281"/>
      <c r="F26" s="281"/>
    </row>
    <row r="27" spans="1:9" ht="16.5">
      <c r="B27" s="289"/>
      <c r="C27" s="282" t="s">
        <v>20</v>
      </c>
      <c r="D27" s="284" t="s">
        <v>21</v>
      </c>
      <c r="E27" s="284" t="s">
        <v>22</v>
      </c>
      <c r="F27" s="285" t="s">
        <v>23</v>
      </c>
    </row>
    <row r="28" spans="1:9" ht="16.5">
      <c r="B28" s="289"/>
      <c r="C28" s="321" t="s">
        <v>24</v>
      </c>
      <c r="D28" s="321" t="s">
        <v>25</v>
      </c>
      <c r="E28" s="321" t="s">
        <v>26</v>
      </c>
      <c r="F28" s="290"/>
    </row>
    <row r="29" spans="1:9" ht="16.5">
      <c r="B29" s="289"/>
      <c r="C29" s="322"/>
      <c r="D29" s="322"/>
      <c r="E29" s="322"/>
      <c r="F29" s="291"/>
    </row>
    <row r="30" spans="1:9" ht="16.5">
      <c r="B30" s="289"/>
      <c r="C30" s="322"/>
      <c r="D30" s="322"/>
      <c r="E30" s="322"/>
      <c r="F30" s="291"/>
    </row>
    <row r="31" spans="1:9" ht="16.5">
      <c r="B31" s="289"/>
      <c r="C31" s="323"/>
      <c r="D31" s="323"/>
      <c r="E31" s="323"/>
      <c r="F31" s="292"/>
    </row>
    <row r="32" spans="1:9" ht="14.25"/>
    <row r="33" spans="1:9" ht="14.25"/>
    <row r="34" spans="1:9" ht="14.25"/>
    <row r="35" spans="1:9" ht="14.25"/>
    <row r="36" spans="1:9" ht="14.25">
      <c r="A36" s="293" t="s">
        <v>27</v>
      </c>
      <c r="B36" s="293"/>
      <c r="C36" s="293"/>
      <c r="D36" s="294"/>
      <c r="E36" s="295"/>
      <c r="F36" s="295"/>
      <c r="G36" s="295"/>
      <c r="H36" s="295"/>
      <c r="I36" s="295"/>
    </row>
    <row r="37" spans="1:9" ht="14.25"/>
    <row r="38" spans="1:9" ht="14.25"/>
    <row r="39" spans="1:9" ht="14.25"/>
    <row r="40" spans="1:9" ht="14.25" hidden="1"/>
    <row r="41" spans="1:9" ht="14.25" hidden="1"/>
    <row r="42" spans="1:9" ht="14.25" hidden="1"/>
    <row r="43" spans="1:9" ht="14.25" hidden="1"/>
    <row r="44" spans="1:9" ht="14.25" hidden="1"/>
    <row r="45" spans="1:9" ht="14.25" hidden="1"/>
    <row r="46" spans="1:9" ht="14.25" hidden="1"/>
    <row r="47" spans="1:9" ht="14.25" hidden="1"/>
    <row r="48" spans="1:9" ht="14.25" hidden="1"/>
    <row r="49" ht="14.25" hidden="1"/>
    <row r="50" ht="14.25" hidden="1"/>
    <row r="51" ht="14.25" hidden="1"/>
    <row r="52" ht="14.25" hidden="1"/>
    <row r="53" ht="14.25" hidden="1"/>
    <row r="54" ht="14.25" hidden="1"/>
    <row r="55" ht="14.25" hidden="1"/>
    <row r="56" ht="14.25" hidden="1"/>
    <row r="57" ht="14.25" hidden="1"/>
    <row r="58" ht="14.25" hidden="1"/>
    <row r="59" ht="14.25" hidden="1"/>
    <row r="60" ht="14.25" hidden="1"/>
    <row r="61" ht="14.25" hidden="1"/>
    <row r="62" ht="14.25" hidden="1"/>
    <row r="63" ht="14.25" hidden="1"/>
    <row r="64" ht="14.25" hidden="1"/>
    <row r="65" ht="13.5" customHeight="1"/>
    <row r="66" ht="13.5" customHeight="1"/>
    <row r="67" ht="13.5" customHeight="1"/>
    <row r="68" ht="13.5" customHeight="1"/>
    <row r="69" ht="13.5" customHeight="1"/>
  </sheetData>
  <mergeCells count="4">
    <mergeCell ref="C22:D22"/>
    <mergeCell ref="C28:C31"/>
    <mergeCell ref="D28:D31"/>
    <mergeCell ref="E28:E31"/>
  </mergeCells>
  <dataValidations count="1">
    <dataValidation type="list" allowBlank="1" showInputMessage="1" showErrorMessage="1" sqref="C28:C31" xr:uid="{00000000-0002-0000-0000-000000000000}">
      <formula1>"Formula Update,New Functionality,Logic Update,New Validation"</formula1>
    </dataValidation>
  </dataValidations>
  <hyperlinks>
    <hyperlink ref="C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50" orientation="portrait" r:id="rId2"/>
  <headerFooter>
    <oddHeader>&amp;LPage &amp;P of &amp;N&amp;CSheet: &amp;A&amp;ROFFICIAL SENSITIVE</oddHeader>
    <oddFooter>&amp;L&amp;F printed on &amp;D at &amp;T&amp;ROFWAT</oddFooter>
  </headerFooter>
  <customProperties>
    <customPr name="EpmWorksheetKeyString_GUID" r:id="rId3"/>
  </customProperties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tabColor rgb="FF99CCFF"/>
    <pageSetUpPr fitToPage="1"/>
  </sheetPr>
  <dimension ref="A1:XFB14"/>
  <sheetViews>
    <sheetView showGridLines="0" defaultGridColor="0" colorId="22" zoomScale="80" zoomScaleNormal="80" workbookViewId="0"/>
  </sheetViews>
  <sheetFormatPr defaultColWidth="0" defaultRowHeight="14.25" zeroHeight="1"/>
  <cols>
    <col min="1" max="4" width="1.125" customWidth="1"/>
    <col min="5" max="5" width="92.125" customWidth="1"/>
    <col min="6" max="6" width="9.625" bestFit="1" customWidth="1"/>
    <col min="7" max="7" width="12.75" customWidth="1"/>
    <col min="8" max="8" width="11.625" customWidth="1"/>
    <col min="9" max="9" width="2.375" hidden="1"/>
    <col min="10" max="16382" width="8.875" hidden="1"/>
    <col min="16383" max="16384" width="2.5" hidden="1"/>
  </cols>
  <sheetData>
    <row r="1" spans="1:8" ht="30">
      <c r="A1" s="230" t="str">
        <f ca="1" xml:space="preserve"> RIGHT(CELL("filename", A1), LEN(CELL("filename", A1)) - SEARCH("]", CELL("filename", A1)))</f>
        <v>Outputs</v>
      </c>
      <c r="B1" s="230"/>
      <c r="C1" s="230"/>
      <c r="D1" s="230"/>
      <c r="E1" s="230"/>
      <c r="F1" s="230"/>
      <c r="G1" s="230"/>
      <c r="H1" s="230"/>
    </row>
    <row r="2" spans="1:8">
      <c r="F2" s="11" t="s">
        <v>171</v>
      </c>
      <c r="G2" s="11" t="s">
        <v>172</v>
      </c>
      <c r="H2" s="56" t="s">
        <v>195</v>
      </c>
    </row>
    <row r="3" spans="1:8" ht="15">
      <c r="D3" s="29" t="s">
        <v>196</v>
      </c>
    </row>
    <row r="4" spans="1:8" ht="15">
      <c r="D4" s="29"/>
    </row>
    <row r="5" spans="1:8" ht="14.65" customHeight="1">
      <c r="A5" s="46"/>
      <c r="B5" s="46"/>
      <c r="C5" s="46"/>
      <c r="D5" s="46"/>
      <c r="E5" s="269" t="str">
        <f xml:space="preserve"> Water!E$24</f>
        <v>DSRA incl. financing adjustment - water (2017-18 FYA CPIH deflated prices)</v>
      </c>
      <c r="F5" s="269">
        <f xml:space="preserve"> Water!F$24</f>
        <v>0</v>
      </c>
      <c r="G5" s="269" t="str">
        <f xml:space="preserve"> Water!G$24</f>
        <v>£m</v>
      </c>
      <c r="H5" s="258">
        <f xml:space="preserve"> Water!H$24</f>
        <v>63.313804687344053</v>
      </c>
    </row>
    <row r="6" spans="1:8"/>
    <row r="7" spans="1:8" ht="15">
      <c r="D7" s="29" t="s">
        <v>243</v>
      </c>
    </row>
    <row r="8" spans="1:8" ht="15">
      <c r="D8" s="29"/>
    </row>
    <row r="9" spans="1:8">
      <c r="A9" s="40"/>
      <c r="B9" s="40"/>
      <c r="C9" s="40"/>
      <c r="D9" s="40"/>
      <c r="E9" s="46" t="str">
        <f xml:space="preserve"> Wastewater!E$24</f>
        <v>DSRA incl. financing adjustment - wastewater (2017-18 FYA CPIH deflated prices)</v>
      </c>
      <c r="F9" s="46">
        <f xml:space="preserve"> Wastewater!F$24</f>
        <v>0</v>
      </c>
      <c r="G9" s="46" t="str">
        <f xml:space="preserve"> Wastewater!G$24</f>
        <v>£m</v>
      </c>
      <c r="H9" s="258">
        <f xml:space="preserve"> Wastewater!H$24</f>
        <v>18.887055991376414</v>
      </c>
    </row>
    <row r="10" spans="1:8">
      <c r="E10" s="236"/>
    </row>
    <row r="11" spans="1:8" ht="15">
      <c r="A11" s="39" t="s">
        <v>194</v>
      </c>
      <c r="B11" s="38"/>
      <c r="C11" s="38"/>
      <c r="D11" s="38"/>
      <c r="E11" s="38"/>
      <c r="F11" s="38"/>
      <c r="G11" s="38"/>
      <c r="H11" s="38"/>
    </row>
    <row r="12" spans="1:8"/>
    <row r="14" spans="1:8"/>
  </sheetData>
  <pageMargins left="0.7" right="0.7" top="0.75" bottom="0.75" header="0.3" footer="0.3"/>
  <pageSetup paperSize="9" scale="90" fitToHeight="0" orientation="landscape" r:id="rId1"/>
  <headerFooter>
    <oddHeader>&amp;LPROJECT PR19 WRFIM&amp;CSheet:&amp;A&amp;RSTRICTLY CONFIDENTIAL</oddHeader>
    <oddFooter>&amp;L&amp;F ( Printed on &amp;D at &amp;T )&amp;RPage &amp;P of &amp;N</oddFooter>
  </headerFooter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AB47B-B9A9-45C7-AB35-2BC2ACD18516}">
  <sheetPr>
    <tabColor rgb="FF99CCFF"/>
  </sheetPr>
  <dimension ref="A1:F9"/>
  <sheetViews>
    <sheetView zoomScale="80" zoomScaleNormal="80" workbookViewId="0"/>
  </sheetViews>
  <sheetFormatPr defaultRowHeight="14.25"/>
  <cols>
    <col min="2" max="2" width="31.125" customWidth="1"/>
    <col min="3" max="3" width="39.125" customWidth="1"/>
    <col min="5" max="5" width="14.5" customWidth="1"/>
  </cols>
  <sheetData>
    <row r="1" spans="1:6">
      <c r="A1" s="300"/>
      <c r="B1" s="300"/>
      <c r="C1" s="300" t="s">
        <v>247</v>
      </c>
      <c r="D1" s="300"/>
      <c r="E1" s="300"/>
      <c r="F1" s="300"/>
    </row>
    <row r="2" spans="1:6">
      <c r="A2" s="300" t="s">
        <v>248</v>
      </c>
      <c r="B2" s="300" t="s">
        <v>249</v>
      </c>
      <c r="C2" s="300" t="s">
        <v>250</v>
      </c>
      <c r="D2" s="300" t="s">
        <v>172</v>
      </c>
      <c r="E2" s="300" t="s">
        <v>251</v>
      </c>
      <c r="F2" s="300" t="s">
        <v>119</v>
      </c>
    </row>
    <row r="3" spans="1:6">
      <c r="A3" s="300"/>
      <c r="B3" s="300"/>
      <c r="C3" s="300"/>
      <c r="D3" s="300"/>
      <c r="E3" s="300"/>
      <c r="F3" s="300"/>
    </row>
    <row r="4" spans="1:6">
      <c r="A4" s="300" t="s">
        <v>133</v>
      </c>
      <c r="B4" s="300" t="s">
        <v>252</v>
      </c>
      <c r="C4" s="300" t="s">
        <v>253</v>
      </c>
      <c r="D4" s="300" t="s">
        <v>84</v>
      </c>
      <c r="E4" s="300" t="s">
        <v>108</v>
      </c>
      <c r="F4" s="50">
        <f>Outputs!H5</f>
        <v>63.313804687344053</v>
      </c>
    </row>
    <row r="5" spans="1:6">
      <c r="A5" s="300" t="s">
        <v>133</v>
      </c>
      <c r="B5" s="300" t="s">
        <v>254</v>
      </c>
      <c r="C5" s="300" t="s">
        <v>255</v>
      </c>
      <c r="D5" s="300" t="s">
        <v>84</v>
      </c>
      <c r="E5" s="300" t="s">
        <v>108</v>
      </c>
      <c r="F5" s="50">
        <f>Outputs!H9</f>
        <v>18.887055991376414</v>
      </c>
    </row>
    <row r="6" spans="1:6">
      <c r="A6" s="300" t="s">
        <v>133</v>
      </c>
      <c r="B6" s="300" t="s">
        <v>256</v>
      </c>
      <c r="C6" s="300" t="s">
        <v>257</v>
      </c>
      <c r="D6" s="300" t="s">
        <v>258</v>
      </c>
      <c r="E6" s="300" t="s">
        <v>108</v>
      </c>
      <c r="F6" t="str">
        <f ca="1">CONCATENATE("[…]", TEXT(NOW(),"dd/mm/yyy hh:mm:ss"))</f>
        <v>[…]19/08/2024 16:03:32</v>
      </c>
    </row>
    <row r="7" spans="1:6">
      <c r="A7" s="300" t="s">
        <v>133</v>
      </c>
      <c r="B7" s="300" t="s">
        <v>259</v>
      </c>
      <c r="C7" s="300" t="s">
        <v>260</v>
      </c>
      <c r="D7" s="300" t="s">
        <v>258</v>
      </c>
      <c r="E7" s="300" t="s">
        <v>108</v>
      </c>
      <c r="F7" t="str">
        <f ca="1">MID(CELL("filename"),SEARCH("[",CELL("filename"))+1,SEARCH("]",CELL("filename"))-SEARCH("[",CELL("filename"))-1)</f>
        <v>PR24-DD-Developer-services-reconciliation-model-UUW (3).xlsx</v>
      </c>
    </row>
    <row r="8" spans="1:6">
      <c r="A8" s="300" t="s">
        <v>133</v>
      </c>
      <c r="B8" s="300" t="s">
        <v>261</v>
      </c>
      <c r="C8" s="300" t="s">
        <v>262</v>
      </c>
      <c r="D8" s="300" t="s">
        <v>258</v>
      </c>
      <c r="E8" s="300" t="s">
        <v>108</v>
      </c>
      <c r="F8" t="s">
        <v>263</v>
      </c>
    </row>
    <row r="9" spans="1:6">
      <c r="A9" s="300" t="s">
        <v>133</v>
      </c>
      <c r="B9" s="300" t="s">
        <v>264</v>
      </c>
      <c r="C9" s="300" t="s">
        <v>265</v>
      </c>
      <c r="D9" s="300" t="s">
        <v>122</v>
      </c>
      <c r="E9" s="300" t="s">
        <v>108</v>
      </c>
      <c r="F9">
        <v>0</v>
      </c>
    </row>
  </sheetData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C102"/>
  <sheetViews>
    <sheetView showGridLines="0" defaultGridColor="0" colorId="22" zoomScale="80" zoomScaleNormal="80" workbookViewId="0">
      <pane ySplit="1" topLeftCell="A2" activePane="bottomLeft" state="frozen"/>
      <selection pane="bottomLeft"/>
    </sheetView>
  </sheetViews>
  <sheetFormatPr defaultColWidth="0" defaultRowHeight="12.75" zeroHeight="1"/>
  <cols>
    <col min="1" max="1" width="1.125" style="96" customWidth="1"/>
    <col min="2" max="4" width="1.125" style="64" customWidth="1"/>
    <col min="5" max="5" width="2.375" style="64" customWidth="1"/>
    <col min="6" max="6" width="4.125" style="64" customWidth="1"/>
    <col min="7" max="7" width="2.375" style="64" customWidth="1"/>
    <col min="8" max="8" width="32.875" style="124" customWidth="1"/>
    <col min="9" max="9" width="2.375" style="64" customWidth="1"/>
    <col min="10" max="10" width="4.125" style="64" customWidth="1"/>
    <col min="11" max="12" width="2.375" style="64" customWidth="1"/>
    <col min="13" max="13" width="27.625" style="64" customWidth="1"/>
    <col min="14" max="15" width="2.375" style="64" customWidth="1"/>
    <col min="16" max="16" width="4.125" style="64" customWidth="1"/>
    <col min="17" max="18" width="2.375" style="64" customWidth="1"/>
    <col min="19" max="19" width="27.625" style="64" customWidth="1"/>
    <col min="20" max="21" width="2.375" style="64" customWidth="1"/>
    <col min="22" max="22" width="5.125" style="64" customWidth="1"/>
    <col min="23" max="24" width="2.375" style="64" customWidth="1"/>
    <col min="25" max="25" width="27.625" style="64" customWidth="1"/>
    <col min="26" max="29" width="2.375" style="64" customWidth="1"/>
    <col min="30" max="16384" width="8.125" style="64" hidden="1"/>
  </cols>
  <sheetData>
    <row r="1" spans="1:29" ht="30">
      <c r="A1" s="254" t="str">
        <f ca="1" xml:space="preserve"> RIGHT(CELL("filename", $A$1), LEN(CELL("filename", $A$1)) - SEARCH("]", CELL("filename", $A$1)))</f>
        <v>Map &amp; Key</v>
      </c>
      <c r="B1" s="230"/>
      <c r="C1" s="231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</row>
    <row r="2" spans="1:29"/>
    <row r="3" spans="1:29" ht="12.75" customHeight="1">
      <c r="A3" s="65" t="s">
        <v>28</v>
      </c>
      <c r="B3" s="65"/>
      <c r="C3" s="66"/>
      <c r="D3" s="67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6"/>
      <c r="W3" s="66"/>
      <c r="X3" s="66"/>
      <c r="Y3" s="66"/>
      <c r="Z3" s="66"/>
      <c r="AA3" s="66"/>
      <c r="AB3" s="66"/>
      <c r="AC3" s="66"/>
    </row>
    <row r="4" spans="1:29"/>
    <row r="5" spans="1:29" ht="15.75">
      <c r="A5" s="68"/>
      <c r="B5" s="69"/>
      <c r="C5" s="69"/>
      <c r="D5" s="69"/>
      <c r="E5" s="69"/>
      <c r="F5" s="70" t="s">
        <v>29</v>
      </c>
      <c r="G5" s="71"/>
      <c r="H5" s="71"/>
      <c r="I5" s="71"/>
      <c r="J5" s="71"/>
      <c r="K5" s="71"/>
      <c r="L5" s="72"/>
      <c r="M5" s="70"/>
      <c r="N5" s="70"/>
      <c r="O5" s="72"/>
      <c r="P5" s="72"/>
      <c r="Q5" s="72"/>
      <c r="R5" s="71"/>
      <c r="S5" s="71"/>
      <c r="T5" s="71"/>
      <c r="U5" s="73"/>
      <c r="V5" s="69"/>
      <c r="W5" s="69"/>
      <c r="X5" s="69"/>
      <c r="Y5" s="69"/>
      <c r="Z5" s="69"/>
      <c r="AA5" s="69"/>
      <c r="AB5" s="69"/>
      <c r="AC5" s="69"/>
    </row>
    <row r="6" spans="1:29" ht="13.5" thickBot="1">
      <c r="A6" s="74"/>
      <c r="B6" s="75"/>
      <c r="C6" s="75"/>
      <c r="D6" s="75"/>
      <c r="E6" s="75"/>
      <c r="F6" s="76"/>
      <c r="G6" s="77"/>
      <c r="H6" s="77"/>
      <c r="I6" s="77"/>
      <c r="J6" s="77"/>
      <c r="K6" s="77"/>
      <c r="L6" s="77"/>
      <c r="M6" s="78"/>
      <c r="N6" s="78"/>
      <c r="O6" s="77"/>
      <c r="P6" s="77"/>
      <c r="Q6" s="77"/>
      <c r="R6" s="77"/>
      <c r="S6" s="77"/>
      <c r="T6" s="77"/>
      <c r="U6" s="79"/>
      <c r="V6" s="75"/>
      <c r="W6" s="75"/>
      <c r="X6" s="75"/>
      <c r="Y6" s="75"/>
      <c r="Z6" s="75"/>
      <c r="AA6" s="75"/>
      <c r="AB6" s="75"/>
      <c r="AC6" s="75"/>
    </row>
    <row r="7" spans="1:29">
      <c r="A7" s="74"/>
      <c r="B7" s="75"/>
      <c r="C7" s="75"/>
      <c r="D7" s="75"/>
      <c r="E7" s="75"/>
      <c r="F7" s="76"/>
      <c r="G7" s="77"/>
      <c r="H7" s="80"/>
      <c r="I7" s="77"/>
      <c r="J7" s="77"/>
      <c r="K7" s="77"/>
      <c r="L7" s="77"/>
      <c r="M7" s="78"/>
      <c r="N7" s="78"/>
      <c r="O7" s="77"/>
      <c r="P7" s="77"/>
      <c r="Q7" s="77"/>
      <c r="R7" s="77"/>
      <c r="S7" s="81"/>
      <c r="T7" s="77"/>
      <c r="U7" s="79"/>
      <c r="V7" s="75"/>
      <c r="W7" s="75"/>
      <c r="X7" s="75"/>
      <c r="Y7" s="75"/>
      <c r="Z7" s="75"/>
      <c r="AA7" s="75"/>
      <c r="AB7" s="75"/>
      <c r="AC7" s="75"/>
    </row>
    <row r="8" spans="1:29" ht="15" customHeight="1">
      <c r="A8" s="74"/>
      <c r="B8" s="75"/>
      <c r="C8" s="75"/>
      <c r="D8" s="75"/>
      <c r="E8" s="75"/>
      <c r="F8" s="76"/>
      <c r="G8" s="77"/>
      <c r="H8" s="82" t="s">
        <v>30</v>
      </c>
      <c r="I8" s="77"/>
      <c r="J8" s="77"/>
      <c r="K8" s="77"/>
      <c r="L8" s="77"/>
      <c r="M8" s="78"/>
      <c r="N8" s="78"/>
      <c r="O8" s="77"/>
      <c r="P8" s="77"/>
      <c r="Q8" s="77"/>
      <c r="R8" s="77"/>
      <c r="S8" s="83" t="s">
        <v>31</v>
      </c>
      <c r="T8" s="77"/>
      <c r="U8" s="79"/>
      <c r="V8" s="75"/>
      <c r="W8" s="75"/>
      <c r="X8" s="75"/>
      <c r="Y8" s="75"/>
      <c r="Z8" s="75"/>
      <c r="AA8" s="75"/>
      <c r="AB8" s="75"/>
      <c r="AC8" s="75"/>
    </row>
    <row r="9" spans="1:29" ht="13.5" thickBot="1">
      <c r="A9" s="74"/>
      <c r="B9" s="75"/>
      <c r="C9" s="75"/>
      <c r="D9" s="75"/>
      <c r="E9" s="75"/>
      <c r="F9" s="76"/>
      <c r="G9" s="77"/>
      <c r="H9" s="84"/>
      <c r="I9" s="77"/>
      <c r="J9" s="77"/>
      <c r="K9" s="77"/>
      <c r="L9" s="77"/>
      <c r="M9" s="78"/>
      <c r="N9" s="78"/>
      <c r="O9" s="77"/>
      <c r="P9" s="77"/>
      <c r="Q9" s="77"/>
      <c r="R9" s="77"/>
      <c r="S9" s="85"/>
      <c r="T9" s="77"/>
      <c r="U9" s="79"/>
      <c r="V9" s="75"/>
      <c r="W9" s="75"/>
      <c r="X9" s="75"/>
      <c r="Y9" s="75"/>
      <c r="Z9" s="75"/>
      <c r="AA9" s="75"/>
      <c r="AB9" s="75"/>
      <c r="AC9" s="75"/>
    </row>
    <row r="10" spans="1:29">
      <c r="A10" s="74"/>
      <c r="B10" s="75"/>
      <c r="C10" s="75"/>
      <c r="D10" s="75"/>
      <c r="E10" s="75"/>
      <c r="F10" s="76"/>
      <c r="G10" s="77"/>
      <c r="H10" s="77"/>
      <c r="I10" s="77"/>
      <c r="J10" s="77"/>
      <c r="K10" s="77"/>
      <c r="L10" s="77"/>
      <c r="M10" s="78"/>
      <c r="N10" s="78"/>
      <c r="O10" s="77"/>
      <c r="P10" s="77"/>
      <c r="Q10" s="77"/>
      <c r="R10" s="77"/>
      <c r="S10" s="77"/>
      <c r="T10" s="77"/>
      <c r="U10" s="79"/>
      <c r="V10" s="75"/>
      <c r="W10" s="75"/>
      <c r="X10" s="75"/>
      <c r="Y10" s="75"/>
      <c r="Z10" s="75"/>
      <c r="AA10" s="75"/>
      <c r="AB10" s="75"/>
      <c r="AC10" s="75"/>
    </row>
    <row r="11" spans="1:29">
      <c r="A11" s="74"/>
      <c r="B11" s="75"/>
      <c r="C11" s="75"/>
      <c r="D11" s="75"/>
      <c r="E11" s="75"/>
      <c r="F11" s="76"/>
      <c r="G11" s="77"/>
      <c r="H11" s="77"/>
      <c r="I11" s="77"/>
      <c r="J11" s="77"/>
      <c r="K11" s="77"/>
      <c r="L11" s="77"/>
      <c r="M11" s="78"/>
      <c r="N11" s="78"/>
      <c r="O11" s="77"/>
      <c r="P11" s="77"/>
      <c r="Q11" s="77"/>
      <c r="R11" s="77"/>
      <c r="S11" s="77"/>
      <c r="T11" s="77"/>
      <c r="U11" s="79"/>
      <c r="V11" s="75"/>
      <c r="W11" s="75"/>
      <c r="X11" s="75"/>
      <c r="Y11" s="75"/>
      <c r="Z11" s="75"/>
      <c r="AA11" s="75"/>
      <c r="AB11" s="75"/>
      <c r="AC11" s="75"/>
    </row>
    <row r="12" spans="1:29">
      <c r="A12" s="74"/>
      <c r="B12" s="75"/>
      <c r="C12" s="75"/>
      <c r="D12" s="75"/>
      <c r="E12" s="75"/>
      <c r="F12" s="76"/>
      <c r="G12" s="77"/>
      <c r="H12" s="77"/>
      <c r="I12" s="77"/>
      <c r="J12" s="77"/>
      <c r="K12" s="77"/>
      <c r="L12" s="77"/>
      <c r="M12" s="78"/>
      <c r="N12" s="78"/>
      <c r="O12" s="77"/>
      <c r="P12" s="77"/>
      <c r="Q12" s="77"/>
      <c r="R12" s="77"/>
      <c r="S12" s="77"/>
      <c r="T12" s="77"/>
      <c r="U12" s="79"/>
      <c r="V12" s="75"/>
      <c r="W12" s="75"/>
      <c r="X12" s="75"/>
      <c r="Y12" s="75"/>
      <c r="Z12" s="75"/>
      <c r="AA12" s="75"/>
      <c r="AB12" s="75"/>
      <c r="AC12" s="75"/>
    </row>
    <row r="13" spans="1:29" ht="15.75">
      <c r="A13" s="68"/>
      <c r="B13" s="69"/>
      <c r="C13" s="69"/>
      <c r="D13" s="69"/>
      <c r="E13" s="69"/>
      <c r="F13" s="86" t="s">
        <v>32</v>
      </c>
      <c r="G13" s="87"/>
      <c r="H13" s="87"/>
      <c r="I13" s="87"/>
      <c r="J13" s="87"/>
      <c r="K13" s="87"/>
      <c r="L13" s="87"/>
      <c r="M13" s="86"/>
      <c r="N13" s="86"/>
      <c r="O13" s="87"/>
      <c r="P13" s="87"/>
      <c r="Q13" s="87"/>
      <c r="R13" s="87"/>
      <c r="S13" s="87"/>
      <c r="T13" s="87"/>
      <c r="U13" s="88"/>
      <c r="V13" s="69"/>
      <c r="W13" s="69"/>
      <c r="X13" s="69"/>
      <c r="Y13" s="69"/>
      <c r="Z13" s="69"/>
      <c r="AA13" s="69"/>
      <c r="AB13" s="69"/>
      <c r="AC13" s="69"/>
    </row>
    <row r="14" spans="1:29">
      <c r="A14" s="74"/>
      <c r="B14" s="75"/>
      <c r="C14" s="75"/>
      <c r="D14" s="75"/>
      <c r="E14" s="75"/>
      <c r="F14" s="76"/>
      <c r="G14" s="77"/>
      <c r="H14" s="77"/>
      <c r="I14" s="77"/>
      <c r="J14" s="77"/>
      <c r="K14" s="77"/>
      <c r="L14" s="77"/>
      <c r="M14" s="78"/>
      <c r="N14" s="78"/>
      <c r="O14" s="77"/>
      <c r="P14" s="77"/>
      <c r="Q14" s="77"/>
      <c r="R14" s="77"/>
      <c r="S14" s="77"/>
      <c r="T14" s="77"/>
      <c r="U14" s="79"/>
      <c r="V14" s="75"/>
      <c r="W14" s="75"/>
      <c r="X14" s="75"/>
      <c r="Y14" s="75"/>
      <c r="Z14" s="75"/>
      <c r="AA14" s="75"/>
      <c r="AB14" s="75"/>
      <c r="AC14" s="75"/>
    </row>
    <row r="15" spans="1:29">
      <c r="A15" s="74"/>
      <c r="B15" s="75"/>
      <c r="C15" s="75"/>
      <c r="D15" s="75"/>
      <c r="E15" s="75"/>
      <c r="F15" s="76"/>
      <c r="G15" s="77"/>
      <c r="H15" s="77"/>
      <c r="I15" s="77"/>
      <c r="J15" s="77"/>
      <c r="K15" s="77"/>
      <c r="L15" s="77"/>
      <c r="M15" s="78"/>
      <c r="N15" s="78"/>
      <c r="O15" s="77"/>
      <c r="P15" s="77"/>
      <c r="Q15" s="77"/>
      <c r="R15" s="77"/>
      <c r="S15" s="77"/>
      <c r="T15" s="77"/>
      <c r="U15" s="79"/>
      <c r="V15" s="75"/>
      <c r="W15" s="75"/>
      <c r="X15" s="75"/>
      <c r="Y15" s="75"/>
      <c r="Z15" s="75"/>
      <c r="AA15" s="75"/>
      <c r="AB15" s="75"/>
      <c r="AC15" s="75"/>
    </row>
    <row r="16" spans="1:29">
      <c r="A16" s="74"/>
      <c r="B16" s="75"/>
      <c r="C16" s="75"/>
      <c r="D16" s="75"/>
      <c r="E16" s="75"/>
      <c r="F16" s="76"/>
      <c r="G16" s="77"/>
      <c r="H16" s="77"/>
      <c r="I16" s="77"/>
      <c r="J16" s="77"/>
      <c r="K16" s="77"/>
      <c r="L16" s="77"/>
      <c r="M16" s="78"/>
      <c r="N16" s="78"/>
      <c r="O16" s="77"/>
      <c r="P16" s="77"/>
      <c r="Q16" s="77"/>
      <c r="R16" s="77"/>
      <c r="S16" s="77"/>
      <c r="T16" s="77"/>
      <c r="U16" s="79"/>
      <c r="V16" s="75"/>
      <c r="W16" s="75"/>
      <c r="X16" s="75"/>
      <c r="Y16" s="75"/>
      <c r="Z16" s="75"/>
      <c r="AA16" s="75"/>
      <c r="AB16" s="75"/>
      <c r="AC16" s="75"/>
    </row>
    <row r="17" spans="1:29" ht="13.5" thickBot="1">
      <c r="A17" s="74"/>
      <c r="B17" s="75"/>
      <c r="C17" s="75"/>
      <c r="D17" s="75"/>
      <c r="E17" s="75"/>
      <c r="F17" s="76"/>
      <c r="G17" s="77"/>
      <c r="H17" s="77"/>
      <c r="I17" s="77"/>
      <c r="J17" s="77"/>
      <c r="K17" s="77"/>
      <c r="L17" s="77"/>
      <c r="M17" s="78"/>
      <c r="N17" s="78"/>
      <c r="O17" s="77"/>
      <c r="P17" s="77"/>
      <c r="Q17" s="77"/>
      <c r="R17" s="77"/>
      <c r="S17" s="77"/>
      <c r="T17" s="77"/>
      <c r="U17" s="79"/>
      <c r="V17" s="75"/>
      <c r="W17" s="75"/>
      <c r="X17" s="75"/>
      <c r="Y17" s="75"/>
      <c r="Z17" s="75"/>
      <c r="AA17" s="75"/>
      <c r="AB17" s="75"/>
      <c r="AC17" s="75"/>
    </row>
    <row r="18" spans="1:29">
      <c r="A18" s="74"/>
      <c r="B18" s="75"/>
      <c r="C18" s="75"/>
      <c r="D18" s="75"/>
      <c r="E18" s="75"/>
      <c r="F18" s="76"/>
      <c r="G18" s="77"/>
      <c r="H18" s="233"/>
      <c r="I18" s="77"/>
      <c r="J18" s="77"/>
      <c r="K18" s="77"/>
      <c r="L18" s="77"/>
      <c r="M18" s="233"/>
      <c r="N18" s="77"/>
      <c r="O18" s="77"/>
      <c r="P18" s="77"/>
      <c r="Q18" s="77"/>
      <c r="R18" s="77"/>
      <c r="S18" s="233"/>
      <c r="T18" s="77"/>
      <c r="U18" s="79"/>
      <c r="V18" s="75"/>
      <c r="W18" s="75"/>
      <c r="X18" s="75"/>
      <c r="Y18" s="75"/>
      <c r="Z18" s="75"/>
      <c r="AA18" s="75"/>
      <c r="AB18" s="75"/>
      <c r="AC18" s="75"/>
    </row>
    <row r="19" spans="1:29" ht="15" customHeight="1">
      <c r="A19" s="74"/>
      <c r="B19" s="75"/>
      <c r="C19" s="75"/>
      <c r="D19" s="75"/>
      <c r="E19" s="75"/>
      <c r="F19" s="76"/>
      <c r="G19" s="77"/>
      <c r="H19" s="234" t="s">
        <v>33</v>
      </c>
      <c r="I19" s="77"/>
      <c r="J19" s="77"/>
      <c r="K19" s="77"/>
      <c r="L19" s="77"/>
      <c r="M19" s="234" t="s">
        <v>34</v>
      </c>
      <c r="N19" s="77"/>
      <c r="O19" s="77"/>
      <c r="P19" s="77"/>
      <c r="Q19" s="77"/>
      <c r="R19" s="77"/>
      <c r="S19" s="234" t="s">
        <v>35</v>
      </c>
      <c r="T19" s="77"/>
      <c r="U19" s="79"/>
      <c r="V19" s="75"/>
      <c r="W19" s="75"/>
      <c r="X19" s="75"/>
      <c r="Y19" s="75"/>
      <c r="Z19" s="75"/>
      <c r="AA19" s="75"/>
      <c r="AB19" s="75"/>
      <c r="AC19" s="75"/>
    </row>
    <row r="20" spans="1:29" ht="13.5" thickBot="1">
      <c r="A20" s="74"/>
      <c r="B20" s="75"/>
      <c r="C20" s="75"/>
      <c r="D20" s="75"/>
      <c r="E20" s="75"/>
      <c r="F20" s="76"/>
      <c r="G20" s="77"/>
      <c r="H20" s="235"/>
      <c r="I20" s="77"/>
      <c r="J20" s="77"/>
      <c r="K20" s="77"/>
      <c r="L20" s="77"/>
      <c r="M20" s="235"/>
      <c r="N20" s="77"/>
      <c r="O20" s="77"/>
      <c r="P20" s="77"/>
      <c r="Q20" s="77"/>
      <c r="R20" s="77"/>
      <c r="S20" s="235"/>
      <c r="U20" s="79"/>
      <c r="V20" s="75"/>
      <c r="W20" s="75"/>
      <c r="X20" s="75"/>
      <c r="Y20" s="75"/>
      <c r="Z20" s="75"/>
      <c r="AA20" s="75"/>
      <c r="AB20" s="75"/>
      <c r="AC20" s="75"/>
    </row>
    <row r="21" spans="1:29">
      <c r="A21" s="74"/>
      <c r="B21" s="75"/>
      <c r="C21" s="75"/>
      <c r="D21" s="75"/>
      <c r="E21" s="75"/>
      <c r="F21" s="76"/>
      <c r="G21" s="77"/>
      <c r="H21" s="77"/>
      <c r="I21" s="77"/>
      <c r="J21" s="77"/>
      <c r="K21" s="77"/>
      <c r="L21" s="77"/>
      <c r="M21" s="78"/>
      <c r="N21" s="78"/>
      <c r="O21" s="77"/>
      <c r="P21" s="77"/>
      <c r="Q21" s="77"/>
      <c r="R21" s="77"/>
      <c r="S21" s="77"/>
      <c r="U21" s="79"/>
      <c r="V21" s="75"/>
      <c r="W21" s="75"/>
      <c r="X21" s="75"/>
      <c r="Y21" s="75"/>
      <c r="Z21" s="75"/>
      <c r="AA21" s="75"/>
      <c r="AB21" s="75"/>
      <c r="AC21" s="75"/>
    </row>
    <row r="22" spans="1:29">
      <c r="A22" s="74"/>
      <c r="B22" s="75"/>
      <c r="C22" s="75"/>
      <c r="D22" s="75"/>
      <c r="E22" s="75"/>
      <c r="F22" s="76"/>
      <c r="G22" s="77"/>
      <c r="H22" s="77"/>
      <c r="I22" s="77"/>
      <c r="J22" s="77"/>
      <c r="K22" s="77"/>
      <c r="L22" s="77"/>
      <c r="M22" s="78"/>
      <c r="N22" s="78"/>
      <c r="O22" s="77"/>
      <c r="P22" s="77"/>
      <c r="Q22" s="77"/>
      <c r="R22" s="77"/>
      <c r="S22" s="77"/>
      <c r="U22" s="79"/>
      <c r="V22" s="75"/>
      <c r="W22" s="75"/>
      <c r="X22" s="75"/>
      <c r="Y22" s="75"/>
      <c r="Z22" s="75"/>
      <c r="AA22" s="75"/>
      <c r="AB22" s="75"/>
      <c r="AC22" s="75"/>
    </row>
    <row r="23" spans="1:29">
      <c r="A23" s="74"/>
      <c r="B23" s="75"/>
      <c r="C23" s="75"/>
      <c r="D23" s="75"/>
      <c r="E23" s="75"/>
      <c r="F23" s="76"/>
      <c r="G23" s="77"/>
      <c r="H23" s="77"/>
      <c r="I23" s="77"/>
      <c r="J23" s="77"/>
      <c r="K23" s="77"/>
      <c r="L23" s="77"/>
      <c r="M23" s="78"/>
      <c r="N23" s="78"/>
      <c r="O23" s="77"/>
      <c r="P23" s="77"/>
      <c r="Q23" s="77"/>
      <c r="R23" s="77"/>
      <c r="S23" s="77"/>
      <c r="U23" s="79"/>
      <c r="V23" s="75"/>
      <c r="W23" s="75"/>
      <c r="X23" s="75"/>
      <c r="Y23" s="75"/>
      <c r="Z23" s="75"/>
      <c r="AA23" s="75"/>
      <c r="AB23" s="75"/>
      <c r="AC23" s="75"/>
    </row>
    <row r="24" spans="1:29">
      <c r="A24" s="74"/>
      <c r="B24" s="75"/>
      <c r="C24" s="75"/>
      <c r="D24" s="75"/>
      <c r="E24" s="75"/>
      <c r="F24" s="89"/>
      <c r="G24" s="90"/>
      <c r="H24" s="90"/>
      <c r="I24" s="90"/>
      <c r="J24" s="90"/>
      <c r="K24" s="90"/>
      <c r="L24" s="90"/>
      <c r="M24" s="91"/>
      <c r="N24" s="91"/>
      <c r="O24" s="90"/>
      <c r="P24" s="90"/>
      <c r="Q24" s="90"/>
      <c r="R24" s="90"/>
      <c r="S24" s="90"/>
      <c r="T24" s="90"/>
      <c r="U24" s="92"/>
      <c r="V24" s="75"/>
      <c r="W24" s="75"/>
      <c r="X24" s="75"/>
      <c r="Y24" s="75"/>
      <c r="Z24" s="75"/>
      <c r="AA24" s="75"/>
      <c r="AB24" s="75"/>
      <c r="AC24" s="75"/>
    </row>
    <row r="25" spans="1:29" ht="15">
      <c r="A25" s="74"/>
      <c r="B25" s="75"/>
      <c r="C25" s="75"/>
      <c r="D25" s="75"/>
      <c r="E25" s="75"/>
      <c r="F25" s="93" t="s">
        <v>36</v>
      </c>
      <c r="G25" s="77"/>
      <c r="H25" s="77"/>
      <c r="I25" s="77"/>
      <c r="J25" s="77"/>
      <c r="K25" s="77"/>
      <c r="L25" s="77"/>
      <c r="M25" s="78"/>
      <c r="N25" s="78"/>
      <c r="O25" s="77"/>
      <c r="P25" s="77"/>
      <c r="Q25" s="77"/>
      <c r="R25" s="77"/>
      <c r="S25" s="77"/>
      <c r="T25" s="77"/>
      <c r="U25" s="77"/>
      <c r="V25" s="75"/>
      <c r="W25" s="75"/>
      <c r="X25" s="75"/>
      <c r="Y25" s="75"/>
      <c r="Z25" s="75"/>
      <c r="AA25" s="75"/>
      <c r="AB25" s="75"/>
      <c r="AC25" s="75"/>
    </row>
    <row r="26" spans="1:29">
      <c r="A26" s="74"/>
      <c r="B26" s="75"/>
      <c r="C26" s="75"/>
      <c r="D26" s="75"/>
      <c r="E26" s="75"/>
      <c r="F26" s="77"/>
      <c r="G26" s="77"/>
      <c r="H26" s="77"/>
      <c r="I26" s="77"/>
      <c r="J26" s="77"/>
      <c r="K26" s="77"/>
      <c r="L26" s="77"/>
      <c r="M26" s="78"/>
      <c r="N26" s="78"/>
      <c r="O26" s="77"/>
      <c r="P26" s="77"/>
      <c r="Q26" s="77"/>
      <c r="R26" s="77"/>
      <c r="S26" s="77"/>
      <c r="T26" s="77"/>
      <c r="U26" s="77"/>
      <c r="V26" s="75"/>
      <c r="W26" s="75"/>
      <c r="X26" s="75"/>
      <c r="Y26" s="75"/>
      <c r="Z26" s="75"/>
      <c r="AA26" s="75"/>
      <c r="AB26" s="75"/>
      <c r="AC26" s="75"/>
    </row>
    <row r="27" spans="1:29">
      <c r="A27" s="74"/>
      <c r="B27" s="75"/>
      <c r="C27" s="75"/>
      <c r="D27" s="75"/>
      <c r="E27" s="75"/>
      <c r="F27" s="77"/>
      <c r="G27" s="77"/>
      <c r="H27" s="77"/>
      <c r="I27" s="77"/>
      <c r="J27" s="77"/>
      <c r="K27" s="77"/>
      <c r="L27" s="77"/>
      <c r="M27" s="78"/>
      <c r="N27" s="78"/>
      <c r="O27" s="77"/>
      <c r="P27" s="77"/>
      <c r="Q27" s="77"/>
      <c r="R27" s="77"/>
      <c r="S27" s="77"/>
      <c r="T27" s="77"/>
      <c r="U27" s="77"/>
      <c r="V27" s="75"/>
      <c r="W27" s="75"/>
      <c r="X27" s="75"/>
      <c r="Y27" s="75"/>
      <c r="Z27" s="75"/>
      <c r="AA27" s="75"/>
      <c r="AB27" s="75"/>
      <c r="AC27" s="75"/>
    </row>
    <row r="28" spans="1:29" ht="12.75" customHeight="1">
      <c r="A28" s="65" t="s">
        <v>37</v>
      </c>
      <c r="B28" s="65"/>
      <c r="C28" s="66"/>
      <c r="D28" s="67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6"/>
      <c r="W28" s="66"/>
      <c r="X28" s="66"/>
      <c r="Y28" s="66"/>
      <c r="Z28" s="66"/>
      <c r="AA28" s="66"/>
      <c r="AB28" s="66"/>
      <c r="AC28" s="66"/>
    </row>
    <row r="29" spans="1:29">
      <c r="A29" s="74"/>
      <c r="B29" s="75"/>
      <c r="C29" s="75"/>
      <c r="D29" s="75"/>
      <c r="E29" s="75"/>
      <c r="F29" s="77"/>
      <c r="G29" s="77"/>
      <c r="H29" s="77"/>
      <c r="I29" s="77"/>
      <c r="J29" s="77"/>
      <c r="K29" s="77"/>
      <c r="L29" s="77"/>
      <c r="M29" s="78"/>
      <c r="N29" s="78"/>
      <c r="O29" s="77"/>
      <c r="P29" s="77"/>
      <c r="Q29" s="77"/>
      <c r="R29" s="77"/>
      <c r="S29" s="78"/>
      <c r="T29" s="77"/>
      <c r="U29" s="77"/>
      <c r="V29" s="75"/>
      <c r="W29" s="75"/>
      <c r="X29" s="75"/>
      <c r="Y29" s="75"/>
      <c r="Z29" s="75"/>
      <c r="AA29" s="75"/>
      <c r="AB29" s="75"/>
      <c r="AC29" s="75"/>
    </row>
    <row r="30" spans="1:29" ht="12.75" customHeight="1">
      <c r="A30" s="74"/>
      <c r="B30" s="75"/>
      <c r="C30" s="75"/>
      <c r="D30" s="75"/>
      <c r="E30" s="75"/>
      <c r="F30" s="94" t="s">
        <v>37</v>
      </c>
      <c r="G30" s="95"/>
      <c r="H30" s="95"/>
      <c r="I30" s="95"/>
      <c r="J30" s="95"/>
      <c r="K30" s="95"/>
      <c r="L30" s="95"/>
      <c r="M30" s="94"/>
      <c r="N30" s="94"/>
      <c r="O30" s="95"/>
      <c r="P30" s="95"/>
      <c r="Q30" s="95"/>
      <c r="R30" s="95"/>
      <c r="S30" s="94"/>
      <c r="T30" s="95"/>
      <c r="U30" s="95"/>
      <c r="V30" s="75"/>
      <c r="W30" s="94" t="s">
        <v>38</v>
      </c>
      <c r="X30" s="95"/>
      <c r="Y30" s="95"/>
      <c r="Z30" s="95"/>
      <c r="AA30" s="95"/>
      <c r="AB30" s="95"/>
      <c r="AC30" s="75"/>
    </row>
    <row r="31" spans="1:29">
      <c r="A31" s="74"/>
      <c r="B31" s="75"/>
      <c r="C31" s="75"/>
      <c r="D31" s="75"/>
      <c r="E31" s="75"/>
      <c r="F31" s="77"/>
      <c r="G31" s="77"/>
      <c r="H31" s="77"/>
      <c r="I31" s="77"/>
      <c r="J31" s="77"/>
      <c r="K31" s="77"/>
      <c r="L31" s="77"/>
      <c r="M31" s="78"/>
      <c r="N31" s="78"/>
      <c r="O31" s="77"/>
      <c r="P31" s="77"/>
      <c r="Q31" s="77"/>
      <c r="R31" s="77"/>
      <c r="S31" s="78"/>
      <c r="T31" s="77"/>
      <c r="U31" s="77"/>
      <c r="V31" s="75"/>
      <c r="W31" s="75"/>
      <c r="X31" s="75"/>
      <c r="Y31" s="75"/>
      <c r="Z31" s="75"/>
      <c r="AA31" s="75"/>
      <c r="AB31" s="75"/>
      <c r="AC31" s="75"/>
    </row>
    <row r="32" spans="1:29">
      <c r="H32" s="97" t="s">
        <v>39</v>
      </c>
      <c r="I32" s="97"/>
      <c r="J32" s="97"/>
      <c r="K32" s="97"/>
      <c r="L32" s="97"/>
      <c r="M32" s="97" t="s">
        <v>40</v>
      </c>
      <c r="N32" s="97"/>
      <c r="O32" s="97"/>
      <c r="P32" s="97"/>
      <c r="Q32" s="97"/>
      <c r="R32" s="97"/>
      <c r="S32" s="97" t="s">
        <v>41</v>
      </c>
      <c r="T32" s="97"/>
      <c r="U32" s="97"/>
      <c r="Y32" s="97" t="s">
        <v>42</v>
      </c>
    </row>
    <row r="33" spans="1:27">
      <c r="F33" s="98"/>
      <c r="G33" s="99"/>
      <c r="H33" s="99"/>
      <c r="I33" s="99"/>
      <c r="J33" s="99"/>
      <c r="K33" s="99"/>
      <c r="L33" s="99"/>
      <c r="M33" s="100"/>
      <c r="N33" s="100"/>
      <c r="O33" s="99"/>
      <c r="P33" s="99"/>
      <c r="Q33" s="99"/>
      <c r="R33" s="99"/>
      <c r="S33" s="100"/>
      <c r="T33" s="99"/>
      <c r="U33" s="101"/>
      <c r="W33" s="106"/>
      <c r="X33" s="239"/>
      <c r="Y33" s="238"/>
      <c r="Z33" s="240"/>
      <c r="AA33" s="106"/>
    </row>
    <row r="34" spans="1:27" ht="13.5" thickBot="1">
      <c r="F34" s="102"/>
      <c r="G34" s="239"/>
      <c r="H34" s="238"/>
      <c r="I34" s="240"/>
      <c r="J34" s="106"/>
      <c r="K34" s="103"/>
      <c r="L34" s="104"/>
      <c r="M34" s="107"/>
      <c r="N34" s="104"/>
      <c r="O34" s="105"/>
      <c r="P34" s="106"/>
      <c r="R34" s="103"/>
      <c r="S34" s="104"/>
      <c r="T34" s="105"/>
      <c r="U34" s="79"/>
      <c r="W34" s="106"/>
      <c r="X34" s="247"/>
      <c r="Y34" s="106"/>
      <c r="Z34" s="242"/>
      <c r="AA34" s="106"/>
    </row>
    <row r="35" spans="1:27" ht="16.5" thickBot="1">
      <c r="F35" s="102"/>
      <c r="G35" s="241"/>
      <c r="H35" s="253" t="str">
        <f ca="1">InpCol!A1</f>
        <v>InpCol</v>
      </c>
      <c r="I35" s="242"/>
      <c r="J35" s="109"/>
      <c r="K35" s="110"/>
      <c r="L35" s="111"/>
      <c r="M35" s="112" t="str">
        <f ca="1">Time!A1</f>
        <v>Time</v>
      </c>
      <c r="N35" s="106"/>
      <c r="O35" s="108"/>
      <c r="P35" s="106"/>
      <c r="R35" s="113"/>
      <c r="S35" s="114" t="str">
        <f ca="1">Outputs!A1</f>
        <v>Outputs</v>
      </c>
      <c r="T35" s="115"/>
      <c r="U35" s="79"/>
      <c r="W35" s="106"/>
      <c r="X35" s="248"/>
      <c r="Y35" s="112" t="str">
        <f ca="1" xml:space="preserve"> 'Map &amp; Key'!$A$1</f>
        <v>Map &amp; Key</v>
      </c>
      <c r="Z35" s="244"/>
      <c r="AA35" s="106"/>
    </row>
    <row r="36" spans="1:27" ht="56.65" customHeight="1" thickBot="1">
      <c r="A36" s="116"/>
      <c r="B36" s="116"/>
      <c r="C36" s="116"/>
      <c r="D36" s="116"/>
      <c r="E36" s="116"/>
      <c r="F36" s="117"/>
      <c r="G36" s="243"/>
      <c r="H36" s="296" t="s">
        <v>43</v>
      </c>
      <c r="I36" s="244"/>
      <c r="J36" s="109"/>
      <c r="K36" s="113"/>
      <c r="L36" s="118"/>
      <c r="M36" s="298" t="s">
        <v>44</v>
      </c>
      <c r="N36" s="119"/>
      <c r="O36" s="115"/>
      <c r="P36" s="119"/>
      <c r="R36" s="110"/>
      <c r="S36" s="296" t="s">
        <v>45</v>
      </c>
      <c r="T36" s="108"/>
      <c r="U36" s="79"/>
      <c r="V36" s="116"/>
      <c r="W36" s="119"/>
      <c r="X36" s="247"/>
      <c r="Y36" s="298" t="s">
        <v>46</v>
      </c>
      <c r="Z36" s="242"/>
      <c r="AA36" s="119"/>
    </row>
    <row r="37" spans="1:27" ht="16.899999999999999" customHeight="1" thickBot="1">
      <c r="F37" s="102"/>
      <c r="G37" s="241"/>
      <c r="H37" s="253" t="str">
        <f ca="1">InpRows!A1</f>
        <v>InpRows</v>
      </c>
      <c r="I37" s="242"/>
      <c r="J37" s="109"/>
      <c r="K37" s="110"/>
      <c r="L37" s="111"/>
      <c r="M37" s="112" t="str">
        <f ca="1" xml:space="preserve"> Water!A1</f>
        <v>Water</v>
      </c>
      <c r="N37" s="106"/>
      <c r="O37" s="108"/>
      <c r="P37" s="106"/>
      <c r="R37" s="122"/>
      <c r="S37" s="123"/>
      <c r="T37" s="121"/>
      <c r="U37" s="79"/>
      <c r="W37" s="106"/>
      <c r="X37" s="245"/>
      <c r="Y37" s="249"/>
      <c r="Z37" s="246"/>
      <c r="AA37" s="106"/>
    </row>
    <row r="38" spans="1:27" ht="16.899999999999999" customHeight="1">
      <c r="F38" s="102"/>
      <c r="G38" s="241"/>
      <c r="H38" s="324" t="s">
        <v>47</v>
      </c>
      <c r="I38" s="242"/>
      <c r="J38" s="109"/>
      <c r="K38" s="110"/>
      <c r="L38" s="111"/>
      <c r="M38" s="326" t="s">
        <v>48</v>
      </c>
      <c r="N38" s="106"/>
      <c r="O38" s="108"/>
      <c r="P38" s="106"/>
      <c r="U38" s="79"/>
      <c r="W38" s="106"/>
      <c r="X38"/>
      <c r="Y38"/>
      <c r="Z38"/>
      <c r="AA38" s="106"/>
    </row>
    <row r="39" spans="1:27" ht="15">
      <c r="A39" s="116"/>
      <c r="B39" s="116"/>
      <c r="C39" s="116"/>
      <c r="D39" s="116"/>
      <c r="E39" s="116"/>
      <c r="F39" s="117"/>
      <c r="G39" s="245"/>
      <c r="H39" s="325"/>
      <c r="I39" s="246"/>
      <c r="J39" s="109"/>
      <c r="K39" s="113"/>
      <c r="L39" s="118"/>
      <c r="M39" s="327"/>
      <c r="N39" s="119"/>
      <c r="O39" s="115"/>
      <c r="P39" s="119"/>
      <c r="U39" s="79"/>
      <c r="V39" s="116"/>
      <c r="W39" s="119"/>
      <c r="X39"/>
      <c r="Y39"/>
      <c r="Z39"/>
      <c r="AA39" s="77"/>
    </row>
    <row r="40" spans="1:27" ht="15.75" thickBot="1">
      <c r="F40" s="102"/>
      <c r="G40" s="109"/>
      <c r="H40" s="125"/>
      <c r="I40" s="109"/>
      <c r="K40" s="113"/>
      <c r="L40" s="111"/>
      <c r="M40"/>
      <c r="N40" s="106"/>
      <c r="O40" s="108"/>
      <c r="U40" s="79"/>
      <c r="W40" s="119"/>
      <c r="X40"/>
      <c r="Y40"/>
      <c r="Z40"/>
      <c r="AA40" s="77"/>
    </row>
    <row r="41" spans="1:27" ht="18" customHeight="1" thickBot="1">
      <c r="F41" s="102"/>
      <c r="G41" s="109"/>
      <c r="H41" s="125"/>
      <c r="I41" s="109"/>
      <c r="J41" s="109"/>
      <c r="K41" s="110"/>
      <c r="M41" s="112">
        <f xml:space="preserve"> Wastewater!A2</f>
        <v>0</v>
      </c>
      <c r="O41" s="108"/>
      <c r="P41" s="106"/>
      <c r="U41" s="79"/>
      <c r="W41" s="119"/>
      <c r="X41"/>
      <c r="Y41"/>
      <c r="Z41"/>
      <c r="AA41" s="77"/>
    </row>
    <row r="42" spans="1:27" ht="25.5">
      <c r="A42" s="116"/>
      <c r="B42" s="116"/>
      <c r="C42" s="116"/>
      <c r="D42" s="116"/>
      <c r="E42" s="116"/>
      <c r="F42" s="117"/>
      <c r="G42" s="109"/>
      <c r="H42" s="125"/>
      <c r="I42" s="109"/>
      <c r="J42" s="125"/>
      <c r="K42" s="113"/>
      <c r="L42" s="111"/>
      <c r="M42" s="297" t="s">
        <v>49</v>
      </c>
      <c r="N42" s="106"/>
      <c r="O42" s="115"/>
      <c r="P42" s="119"/>
      <c r="U42" s="79"/>
      <c r="V42" s="116"/>
      <c r="W42" s="119"/>
      <c r="X42"/>
      <c r="Y42"/>
      <c r="Z42"/>
      <c r="AA42" s="77"/>
    </row>
    <row r="43" spans="1:27" ht="15.75" customHeight="1">
      <c r="F43" s="102"/>
      <c r="G43" s="109"/>
      <c r="H43" s="125"/>
      <c r="I43" s="109"/>
      <c r="J43" s="125"/>
      <c r="K43" s="110"/>
      <c r="L43" s="111"/>
      <c r="M43" s="298"/>
      <c r="N43" s="106"/>
      <c r="O43" s="108"/>
      <c r="P43" s="106"/>
      <c r="U43" s="79"/>
      <c r="W43" s="106"/>
      <c r="X43" s="232"/>
      <c r="Y43" s="232"/>
      <c r="Z43" s="232"/>
      <c r="AA43" s="109"/>
    </row>
    <row r="44" spans="1:27" ht="18" customHeight="1">
      <c r="A44" s="116"/>
      <c r="B44" s="116"/>
      <c r="C44" s="116"/>
      <c r="D44" s="116"/>
      <c r="E44" s="116"/>
      <c r="F44" s="117"/>
      <c r="G44" s="109"/>
      <c r="H44" s="125"/>
      <c r="I44" s="109"/>
      <c r="J44" s="119"/>
      <c r="K44" s="113"/>
      <c r="L44" s="111"/>
      <c r="N44" s="106"/>
      <c r="O44" s="115"/>
      <c r="P44" s="119"/>
      <c r="U44" s="79"/>
      <c r="V44" s="116"/>
      <c r="W44" s="106"/>
      <c r="X44" s="106"/>
      <c r="Y44" s="106"/>
      <c r="Z44" s="106"/>
      <c r="AA44" s="106"/>
    </row>
    <row r="45" spans="1:27">
      <c r="F45" s="102"/>
      <c r="G45" s="109"/>
      <c r="H45" s="125"/>
      <c r="I45" s="109"/>
      <c r="J45" s="106"/>
      <c r="K45" s="110"/>
      <c r="L45" s="111"/>
      <c r="N45" s="106"/>
      <c r="O45" s="108"/>
      <c r="P45" s="106"/>
      <c r="U45" s="79"/>
      <c r="W45" s="106"/>
      <c r="X45" s="106"/>
      <c r="Y45" s="106"/>
      <c r="Z45" s="106"/>
      <c r="AA45" s="106"/>
    </row>
    <row r="46" spans="1:27">
      <c r="F46" s="102"/>
      <c r="G46" s="106"/>
      <c r="H46" s="296"/>
      <c r="I46" s="106"/>
      <c r="J46" s="106"/>
      <c r="K46" s="122"/>
      <c r="L46" s="129"/>
      <c r="M46" s="120"/>
      <c r="N46" s="123"/>
      <c r="O46" s="121"/>
      <c r="P46" s="106"/>
      <c r="U46" s="79"/>
      <c r="W46" s="106"/>
      <c r="X46" s="106"/>
      <c r="Y46" s="106"/>
      <c r="Z46" s="106"/>
      <c r="AA46" s="106"/>
    </row>
    <row r="47" spans="1:27" ht="15.75" customHeight="1">
      <c r="F47" s="126"/>
      <c r="G47" s="130"/>
      <c r="H47" s="130"/>
      <c r="I47" s="130"/>
      <c r="J47" s="130"/>
      <c r="K47" s="130"/>
      <c r="L47" s="131"/>
      <c r="M47" s="127"/>
      <c r="N47" s="127"/>
      <c r="O47" s="130"/>
      <c r="P47" s="130"/>
      <c r="Q47" s="130"/>
      <c r="R47" s="131"/>
      <c r="S47" s="127"/>
      <c r="T47" s="130"/>
      <c r="U47" s="128"/>
      <c r="W47" s="106"/>
      <c r="AA47" s="106"/>
    </row>
    <row r="48" spans="1:27"/>
    <row r="49" spans="1:29"/>
    <row r="50" spans="1:29" ht="12.75" customHeight="1">
      <c r="A50" s="65" t="s">
        <v>50</v>
      </c>
      <c r="B50" s="65"/>
      <c r="C50" s="66"/>
      <c r="D50" s="67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6"/>
      <c r="W50" s="66"/>
      <c r="X50" s="66"/>
      <c r="Y50" s="66"/>
      <c r="Z50" s="66"/>
      <c r="AA50" s="66"/>
      <c r="AB50" s="66"/>
      <c r="AC50" s="66"/>
    </row>
    <row r="51" spans="1:29">
      <c r="B51" s="96"/>
      <c r="C51" s="132"/>
      <c r="D51" s="133"/>
      <c r="E51" s="134"/>
      <c r="G51" s="75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</row>
    <row r="52" spans="1:29">
      <c r="B52" s="96"/>
      <c r="C52" s="132"/>
      <c r="D52" s="133"/>
      <c r="E52" s="77"/>
      <c r="F52" s="77"/>
      <c r="G52" s="77"/>
      <c r="H52" s="135" t="s">
        <v>51</v>
      </c>
      <c r="J52" s="64" t="s">
        <v>52</v>
      </c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</row>
    <row r="53" spans="1:29">
      <c r="B53" s="96"/>
      <c r="C53" s="132"/>
      <c r="D53" s="133"/>
      <c r="E53" s="77"/>
      <c r="F53" s="77"/>
      <c r="G53" s="77"/>
      <c r="H53" s="136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</row>
    <row r="54" spans="1:29">
      <c r="B54" s="96"/>
      <c r="C54" s="132"/>
      <c r="D54" s="133"/>
      <c r="E54" s="77"/>
      <c r="F54" s="77"/>
      <c r="G54" s="77"/>
      <c r="H54" s="137" t="s">
        <v>53</v>
      </c>
      <c r="J54" s="64" t="s">
        <v>54</v>
      </c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</row>
    <row r="55" spans="1:29">
      <c r="B55" s="96"/>
      <c r="C55" s="132"/>
      <c r="D55" s="133"/>
      <c r="E55" s="77"/>
      <c r="F55" s="77"/>
      <c r="G55" s="77"/>
      <c r="H55" s="136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</row>
    <row r="56" spans="1:29">
      <c r="B56" s="96"/>
      <c r="C56" s="132"/>
      <c r="D56" s="133"/>
      <c r="E56" s="77"/>
      <c r="F56" s="77"/>
      <c r="G56" s="77"/>
      <c r="H56" s="138" t="s">
        <v>55</v>
      </c>
      <c r="J56" s="64" t="s">
        <v>56</v>
      </c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</row>
    <row r="57" spans="1:29">
      <c r="B57" s="96"/>
      <c r="C57" s="132"/>
      <c r="D57" s="133"/>
      <c r="E57" s="77"/>
      <c r="F57" s="77"/>
      <c r="G57" s="77"/>
      <c r="H57" s="136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</row>
    <row r="58" spans="1:29">
      <c r="B58" s="96"/>
      <c r="C58" s="132"/>
      <c r="D58" s="133"/>
      <c r="H58" s="139" t="s">
        <v>57</v>
      </c>
      <c r="J58" s="64" t="s">
        <v>58</v>
      </c>
    </row>
    <row r="59" spans="1:29">
      <c r="B59" s="96"/>
      <c r="C59" s="132"/>
      <c r="D59" s="133"/>
      <c r="H59" s="64"/>
    </row>
    <row r="60" spans="1:29">
      <c r="B60" s="96"/>
      <c r="C60" s="132"/>
      <c r="D60" s="133"/>
      <c r="H60" s="64"/>
    </row>
    <row r="61" spans="1:29" ht="12.75" customHeight="1">
      <c r="A61" s="65" t="s">
        <v>59</v>
      </c>
      <c r="B61" s="65"/>
      <c r="C61" s="66"/>
      <c r="D61" s="67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6"/>
      <c r="W61" s="66"/>
      <c r="X61" s="66"/>
      <c r="Y61" s="66"/>
      <c r="Z61" s="66"/>
      <c r="AA61" s="66"/>
      <c r="AB61" s="66"/>
      <c r="AC61" s="66"/>
    </row>
    <row r="62" spans="1:29">
      <c r="A62" s="140"/>
      <c r="B62" s="140"/>
      <c r="C62" s="141"/>
      <c r="D62" s="111"/>
      <c r="E62" s="106"/>
      <c r="F62" s="106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</row>
    <row r="63" spans="1:29">
      <c r="A63" s="140"/>
      <c r="B63" s="140" t="s">
        <v>60</v>
      </c>
      <c r="C63" s="141"/>
      <c r="D63" s="111"/>
      <c r="E63" s="106"/>
      <c r="F63" s="106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</row>
    <row r="64" spans="1:29">
      <c r="A64" s="140"/>
      <c r="B64" s="140"/>
      <c r="C64" s="141"/>
      <c r="D64" s="111"/>
      <c r="E64" s="77"/>
      <c r="F64" s="77"/>
      <c r="G64" s="77"/>
      <c r="H64" s="142" t="s">
        <v>61</v>
      </c>
      <c r="J64" s="106" t="s">
        <v>62</v>
      </c>
      <c r="K64" s="106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</row>
    <row r="65" spans="1:29">
      <c r="A65" s="140"/>
      <c r="B65" s="140"/>
      <c r="C65" s="141"/>
      <c r="D65" s="111"/>
      <c r="E65" s="77"/>
      <c r="F65" s="77"/>
      <c r="G65" s="77"/>
      <c r="H65" s="106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</row>
    <row r="66" spans="1:29">
      <c r="A66" s="140"/>
      <c r="B66" s="140"/>
      <c r="C66" s="141"/>
      <c r="D66" s="111"/>
      <c r="E66" s="77"/>
      <c r="F66" s="77"/>
      <c r="G66" s="77"/>
      <c r="H66" s="143" t="s">
        <v>63</v>
      </c>
      <c r="J66" s="106" t="s">
        <v>64</v>
      </c>
      <c r="K66" s="106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</row>
    <row r="67" spans="1:29">
      <c r="A67" s="140"/>
      <c r="B67" s="140"/>
      <c r="C67" s="141"/>
      <c r="D67" s="111"/>
      <c r="E67" s="77"/>
      <c r="F67" s="77"/>
      <c r="G67" s="77"/>
      <c r="H67" s="106"/>
      <c r="J67" s="106"/>
      <c r="K67" s="106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</row>
    <row r="68" spans="1:29">
      <c r="A68" s="140"/>
      <c r="B68" s="140"/>
      <c r="C68" s="141"/>
      <c r="D68" s="111"/>
      <c r="E68" s="77"/>
      <c r="F68" s="77"/>
      <c r="G68" s="77"/>
      <c r="H68" s="106" t="s">
        <v>65</v>
      </c>
      <c r="J68" s="77" t="s">
        <v>66</v>
      </c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</row>
    <row r="69" spans="1:29">
      <c r="A69" s="140"/>
      <c r="B69" s="140"/>
      <c r="C69" s="141"/>
      <c r="D69" s="111"/>
      <c r="E69" s="77"/>
      <c r="F69" s="77"/>
      <c r="G69" s="77"/>
      <c r="H69" s="106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</row>
    <row r="70" spans="1:29">
      <c r="A70" s="140"/>
      <c r="B70" s="140" t="s">
        <v>67</v>
      </c>
      <c r="C70" s="141"/>
      <c r="D70" s="111"/>
      <c r="E70" s="77"/>
      <c r="F70" s="77"/>
      <c r="G70" s="77"/>
      <c r="H70" s="106"/>
      <c r="J70" s="106"/>
      <c r="K70" s="106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</row>
    <row r="71" spans="1:29">
      <c r="A71" s="140"/>
      <c r="B71" s="140"/>
      <c r="C71" s="141"/>
      <c r="D71" s="111"/>
      <c r="E71" s="77"/>
      <c r="F71" s="77"/>
      <c r="G71" s="77"/>
      <c r="H71" s="144" t="s">
        <v>68</v>
      </c>
      <c r="J71" s="106" t="s">
        <v>30</v>
      </c>
      <c r="K71" s="106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</row>
    <row r="72" spans="1:29">
      <c r="A72" s="140"/>
      <c r="B72" s="140"/>
      <c r="C72" s="141"/>
      <c r="D72" s="111"/>
      <c r="E72" s="77"/>
      <c r="F72" s="77"/>
      <c r="G72" s="77"/>
      <c r="H72" s="106"/>
      <c r="J72" s="106"/>
      <c r="K72" s="106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</row>
    <row r="73" spans="1:29">
      <c r="A73" s="140"/>
      <c r="B73" s="140"/>
      <c r="C73" s="141"/>
      <c r="D73" s="111"/>
      <c r="E73" s="77"/>
      <c r="F73" s="77"/>
      <c r="G73" s="77"/>
      <c r="H73" s="64"/>
      <c r="J73" s="106"/>
      <c r="K73" s="106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</row>
    <row r="74" spans="1:29">
      <c r="A74" s="140"/>
      <c r="B74" s="140" t="s">
        <v>69</v>
      </c>
      <c r="C74" s="141"/>
      <c r="D74" s="111"/>
      <c r="E74" s="77"/>
      <c r="F74" s="77"/>
      <c r="G74" s="77"/>
      <c r="H74" s="106"/>
      <c r="J74" s="106"/>
      <c r="K74" s="106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</row>
    <row r="75" spans="1:29">
      <c r="A75" s="140"/>
      <c r="B75" s="140"/>
      <c r="C75" s="141"/>
      <c r="D75" s="111"/>
      <c r="E75" s="77"/>
      <c r="F75" s="77"/>
      <c r="G75" s="77"/>
      <c r="H75" s="145" t="s">
        <v>70</v>
      </c>
      <c r="J75" s="106" t="s">
        <v>71</v>
      </c>
      <c r="K75" s="106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</row>
    <row r="76" spans="1:29">
      <c r="A76" s="140"/>
      <c r="B76" s="140"/>
      <c r="C76" s="141"/>
      <c r="D76" s="111"/>
      <c r="E76" s="77"/>
      <c r="F76" s="77"/>
      <c r="G76" s="77"/>
      <c r="H76" s="77"/>
      <c r="J76" s="106"/>
      <c r="K76" s="106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</row>
    <row r="77" spans="1:29">
      <c r="A77" s="140"/>
      <c r="B77" s="140"/>
      <c r="C77" s="141"/>
      <c r="D77" s="111"/>
      <c r="E77" s="77"/>
      <c r="F77" s="77"/>
      <c r="G77" s="77"/>
      <c r="H77" s="146" t="s">
        <v>72</v>
      </c>
      <c r="J77" s="106" t="s">
        <v>73</v>
      </c>
      <c r="K77" s="106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</row>
    <row r="78" spans="1:29">
      <c r="B78" s="74"/>
      <c r="C78" s="147"/>
      <c r="D78" s="133"/>
      <c r="H78" s="77"/>
    </row>
    <row r="79" spans="1:29">
      <c r="B79" s="74"/>
      <c r="C79" s="147"/>
      <c r="D79" s="133"/>
      <c r="H79" s="77"/>
    </row>
    <row r="80" spans="1:29">
      <c r="A80" s="140"/>
      <c r="B80" s="140" t="s">
        <v>74</v>
      </c>
      <c r="C80" s="141"/>
      <c r="D80" s="111"/>
      <c r="E80" s="77"/>
      <c r="F80" s="77"/>
      <c r="G80" s="77"/>
      <c r="H80" s="106"/>
      <c r="J80" s="106"/>
      <c r="K80" s="106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</row>
    <row r="81" spans="1:29">
      <c r="A81" s="140"/>
      <c r="B81" s="140"/>
      <c r="C81" s="141"/>
      <c r="D81" s="111"/>
      <c r="E81" s="77"/>
      <c r="F81" s="77"/>
      <c r="G81" s="77"/>
      <c r="H81" s="148" t="s">
        <v>75</v>
      </c>
      <c r="J81" s="106" t="s">
        <v>76</v>
      </c>
      <c r="K81" s="106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</row>
    <row r="82" spans="1:29">
      <c r="A82" s="140"/>
      <c r="B82" s="140"/>
      <c r="C82" s="141"/>
      <c r="D82" s="111"/>
      <c r="E82" s="77"/>
      <c r="F82" s="77"/>
      <c r="G82" s="77"/>
      <c r="H82" s="77"/>
      <c r="J82" s="106"/>
      <c r="K82" s="106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</row>
    <row r="83" spans="1:29">
      <c r="A83" s="140"/>
      <c r="B83" s="140"/>
      <c r="C83" s="141"/>
      <c r="D83" s="111"/>
      <c r="E83" s="77"/>
      <c r="F83" s="77"/>
      <c r="G83" s="77"/>
      <c r="H83" s="149" t="s">
        <v>77</v>
      </c>
      <c r="J83" s="106" t="s">
        <v>78</v>
      </c>
      <c r="K83" s="106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</row>
    <row r="84" spans="1:29">
      <c r="A84" s="140"/>
      <c r="B84" s="140"/>
      <c r="C84" s="141"/>
      <c r="D84" s="111"/>
      <c r="E84" s="77"/>
      <c r="F84" s="77"/>
      <c r="G84" s="77"/>
      <c r="H84" s="106"/>
      <c r="J84" s="106"/>
      <c r="K84" s="106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</row>
    <row r="85" spans="1:29">
      <c r="A85" s="140"/>
      <c r="B85" s="140"/>
      <c r="C85" s="141"/>
      <c r="D85" s="111"/>
      <c r="E85" s="77"/>
      <c r="F85" s="77"/>
      <c r="G85" s="77"/>
      <c r="H85" s="150" t="s">
        <v>79</v>
      </c>
      <c r="J85" s="106" t="s">
        <v>80</v>
      </c>
      <c r="K85" s="106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</row>
    <row r="86" spans="1:29">
      <c r="A86" s="140"/>
      <c r="B86" s="140"/>
      <c r="C86" s="141"/>
      <c r="D86" s="111"/>
      <c r="E86" s="106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</row>
    <row r="87" spans="1:29">
      <c r="B87" s="96"/>
      <c r="C87" s="132"/>
      <c r="E87" s="134"/>
      <c r="G87" s="134"/>
      <c r="H87" s="64"/>
    </row>
    <row r="88" spans="1:29" ht="12.75" customHeight="1">
      <c r="A88" s="65" t="s">
        <v>81</v>
      </c>
      <c r="B88" s="65"/>
      <c r="C88" s="66"/>
      <c r="D88" s="67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6"/>
      <c r="W88" s="66"/>
      <c r="X88" s="66"/>
      <c r="Y88" s="66"/>
      <c r="Z88" s="66"/>
      <c r="AA88" s="66"/>
      <c r="AB88" s="66"/>
      <c r="AC88" s="66"/>
    </row>
    <row r="89" spans="1:29">
      <c r="B89" s="74"/>
      <c r="C89" s="147"/>
      <c r="D89" s="133"/>
      <c r="H89" s="64"/>
    </row>
    <row r="90" spans="1:29">
      <c r="B90" s="74"/>
      <c r="C90" s="147"/>
      <c r="D90" s="133"/>
      <c r="H90" s="64" t="s">
        <v>82</v>
      </c>
      <c r="I90" s="75" t="s">
        <v>83</v>
      </c>
    </row>
    <row r="91" spans="1:29">
      <c r="B91" s="74"/>
      <c r="C91" s="147"/>
      <c r="D91" s="133"/>
      <c r="H91" s="64" t="s">
        <v>84</v>
      </c>
      <c r="I91" s="64" t="s">
        <v>85</v>
      </c>
    </row>
    <row r="92" spans="1:29" customFormat="1" ht="14.25">
      <c r="B92" s="64"/>
      <c r="C92" s="64"/>
      <c r="D92" s="64"/>
      <c r="E92" s="64"/>
      <c r="F92" s="64"/>
      <c r="G92" s="64"/>
      <c r="H92" t="s">
        <v>86</v>
      </c>
      <c r="I92" s="24" t="s">
        <v>87</v>
      </c>
    </row>
    <row r="93" spans="1:29" customFormat="1" ht="14.25">
      <c r="B93" s="64"/>
      <c r="C93" s="64"/>
      <c r="D93" s="64"/>
      <c r="E93" s="64"/>
      <c r="F93" s="64"/>
      <c r="G93" s="64"/>
      <c r="H93" t="s">
        <v>88</v>
      </c>
      <c r="I93" s="24" t="s">
        <v>89</v>
      </c>
    </row>
    <row r="94" spans="1:29" customFormat="1" ht="14.25">
      <c r="B94" s="64"/>
      <c r="C94" s="64"/>
      <c r="D94" s="64"/>
      <c r="E94" s="64"/>
      <c r="F94" s="64"/>
      <c r="G94" s="64"/>
      <c r="H94" s="64" t="s">
        <v>90</v>
      </c>
      <c r="I94" s="24" t="s">
        <v>91</v>
      </c>
    </row>
    <row r="95" spans="1:29">
      <c r="B95" s="74"/>
      <c r="C95" s="147"/>
      <c r="D95" s="133"/>
      <c r="H95" s="64" t="s">
        <v>92</v>
      </c>
      <c r="I95" s="64" t="s">
        <v>93</v>
      </c>
    </row>
    <row r="96" spans="1:29">
      <c r="B96" s="74"/>
      <c r="C96" s="147"/>
      <c r="D96" s="133"/>
      <c r="H96" s="64" t="s">
        <v>94</v>
      </c>
      <c r="I96" s="75" t="s">
        <v>95</v>
      </c>
    </row>
    <row r="97" spans="1:9">
      <c r="B97" s="74"/>
      <c r="C97" s="147"/>
      <c r="D97" s="133"/>
      <c r="H97" s="64" t="s">
        <v>96</v>
      </c>
      <c r="I97" s="75" t="s">
        <v>97</v>
      </c>
    </row>
    <row r="98" spans="1:9">
      <c r="B98" s="74"/>
      <c r="C98" s="147"/>
      <c r="D98" s="133"/>
      <c r="H98" s="64" t="s">
        <v>98</v>
      </c>
      <c r="I98" s="75" t="s">
        <v>99</v>
      </c>
    </row>
    <row r="99" spans="1:9">
      <c r="B99" s="74"/>
      <c r="C99" s="147"/>
      <c r="D99" s="133"/>
      <c r="H99" s="64"/>
    </row>
    <row r="100" spans="1:9">
      <c r="B100" s="96"/>
      <c r="C100" s="132"/>
      <c r="D100" s="133"/>
      <c r="H100" s="64"/>
    </row>
    <row r="101" spans="1:9" s="151" customFormat="1">
      <c r="A101" s="151" t="s">
        <v>100</v>
      </c>
      <c r="C101" s="152"/>
      <c r="D101" s="153"/>
      <c r="E101" s="152"/>
      <c r="F101" s="154"/>
    </row>
    <row r="102" spans="1:9"/>
  </sheetData>
  <mergeCells count="2">
    <mergeCell ref="H38:H39"/>
    <mergeCell ref="M38:M39"/>
  </mergeCells>
  <conditionalFormatting sqref="Y32">
    <cfRule type="cellIs" dxfId="16" priority="1" stopIfTrue="1" operator="equal">
      <formula>"FEED"</formula>
    </cfRule>
    <cfRule type="cellIs" dxfId="15" priority="2" stopIfTrue="1" operator="equal">
      <formula>"EPC"</formula>
    </cfRule>
    <cfRule type="cellIs" dxfId="14" priority="3" stopIfTrue="1" operator="equal">
      <formula>"Operations"</formula>
    </cfRule>
  </conditionalFormatting>
  <pageMargins left="0.7" right="0.7" top="0.75" bottom="0.75" header="0.3" footer="0.3"/>
  <pageSetup paperSize="9" scale="67" fitToHeight="0" orientation="landscape" r:id="rId1"/>
  <headerFooter>
    <oddHeader>&amp;LPROJECT PR19 WRFIM&amp;CSheet:&amp;A&amp;RSTRICTLY CONFIDENTIAL</oddHeader>
    <oddFooter>&amp;L&amp;F ( Printed on &amp;D at &amp;T )&amp;RPage &amp;P of &amp;N</oddFooter>
  </headerFooter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CC442-2D8A-4EBF-A905-CAD8B8843BBB}">
  <sheetPr>
    <tabColor rgb="FFFFFF99"/>
  </sheetPr>
  <dimension ref="B2:M31"/>
  <sheetViews>
    <sheetView zoomScale="80" zoomScaleNormal="80" workbookViewId="0"/>
  </sheetViews>
  <sheetFormatPr defaultRowHeight="15"/>
  <cols>
    <col min="1" max="1" width="2.875" style="301" customWidth="1"/>
    <col min="2" max="12" width="9" style="301"/>
    <col min="13" max="13" width="40.25" style="301" customWidth="1"/>
    <col min="14" max="16384" width="9" style="301"/>
  </cols>
  <sheetData>
    <row r="2" spans="2:13">
      <c r="B2" s="309" t="s">
        <v>167</v>
      </c>
      <c r="C2" s="309"/>
      <c r="D2" s="309"/>
      <c r="E2" s="309"/>
      <c r="F2" s="309"/>
      <c r="G2" s="309"/>
      <c r="H2" s="310"/>
      <c r="I2" s="309" t="s">
        <v>266</v>
      </c>
      <c r="J2" s="310"/>
      <c r="K2" s="310"/>
      <c r="L2" s="310"/>
      <c r="M2" s="310"/>
    </row>
    <row r="3" spans="2:13">
      <c r="B3" s="311" t="s">
        <v>168</v>
      </c>
      <c r="C3" s="312"/>
      <c r="D3" s="312"/>
      <c r="E3" s="312"/>
      <c r="F3" s="312"/>
      <c r="G3" s="312"/>
      <c r="H3" s="311" t="s">
        <v>169</v>
      </c>
      <c r="I3" s="312"/>
      <c r="J3" s="312"/>
      <c r="K3" s="312"/>
      <c r="L3" s="312"/>
      <c r="M3" s="312"/>
    </row>
    <row r="4" spans="2:13">
      <c r="C4" s="301" t="s">
        <v>115</v>
      </c>
      <c r="D4" s="301" t="s">
        <v>116</v>
      </c>
      <c r="E4" s="301" t="s">
        <v>117</v>
      </c>
      <c r="F4" s="301" t="s">
        <v>118</v>
      </c>
      <c r="G4" s="301" t="s">
        <v>119</v>
      </c>
      <c r="I4" s="301" t="s">
        <v>115</v>
      </c>
      <c r="J4" s="301" t="s">
        <v>116</v>
      </c>
      <c r="K4" s="301" t="s">
        <v>117</v>
      </c>
      <c r="L4" s="301" t="s">
        <v>118</v>
      </c>
      <c r="M4" s="301" t="s">
        <v>119</v>
      </c>
    </row>
    <row r="5" spans="2:13">
      <c r="B5" s="301" t="s">
        <v>133</v>
      </c>
      <c r="C5" s="313">
        <v>15967.468965313397</v>
      </c>
      <c r="D5" s="313">
        <v>14980.485860795714</v>
      </c>
      <c r="E5" s="313">
        <v>16359.824679182377</v>
      </c>
      <c r="F5" s="313">
        <v>14972.526145671029</v>
      </c>
      <c r="G5" s="313">
        <v>14666.271252731793</v>
      </c>
      <c r="H5" s="301" t="s">
        <v>133</v>
      </c>
      <c r="I5" s="313">
        <v>15990.509697092231</v>
      </c>
      <c r="J5" s="313">
        <v>14999.055624576285</v>
      </c>
      <c r="K5" s="313">
        <v>16402.153462738264</v>
      </c>
      <c r="L5" s="313">
        <v>15007.872252573259</v>
      </c>
      <c r="M5" s="313">
        <v>14695.201944400091</v>
      </c>
    </row>
    <row r="6" spans="2:13">
      <c r="B6" s="301" t="s">
        <v>131</v>
      </c>
      <c r="C6" s="313">
        <v>8758.2371183251962</v>
      </c>
      <c r="D6" s="313">
        <v>8461.7514990505297</v>
      </c>
      <c r="E6" s="313">
        <v>10172.008330358658</v>
      </c>
      <c r="F6" s="313">
        <v>9982.0650424733758</v>
      </c>
      <c r="G6" s="313">
        <v>10030.640243833186</v>
      </c>
      <c r="H6" s="301" t="s">
        <v>131</v>
      </c>
      <c r="I6" s="313">
        <v>16222.267524942523</v>
      </c>
      <c r="J6" s="313">
        <v>15591.267171380576</v>
      </c>
      <c r="K6" s="313">
        <v>18563.888926966116</v>
      </c>
      <c r="L6" s="313">
        <v>18133.156892542727</v>
      </c>
      <c r="M6" s="313">
        <v>18255.93759922171</v>
      </c>
    </row>
    <row r="7" spans="2:13">
      <c r="B7" s="301" t="s">
        <v>130</v>
      </c>
      <c r="C7" s="313">
        <v>6836.3886613065843</v>
      </c>
      <c r="D7" s="313">
        <v>6544.9744662647136</v>
      </c>
      <c r="E7" s="313">
        <v>8080.8289426956326</v>
      </c>
      <c r="F7" s="313">
        <v>7997.5270766885951</v>
      </c>
      <c r="G7" s="313">
        <v>8055.1100079352036</v>
      </c>
      <c r="H7" s="301" t="s">
        <v>130</v>
      </c>
      <c r="I7" s="313">
        <v>4991.0042314553866</v>
      </c>
      <c r="J7" s="313">
        <v>4745.617276555975</v>
      </c>
      <c r="K7" s="313">
        <v>5845.9949921580264</v>
      </c>
      <c r="L7" s="313">
        <v>5798.4927536138566</v>
      </c>
      <c r="M7" s="313">
        <v>5797.7992902771803</v>
      </c>
    </row>
    <row r="8" spans="2:13">
      <c r="B8" s="301" t="s">
        <v>132</v>
      </c>
      <c r="C8" s="313">
        <v>30581.2804273949</v>
      </c>
      <c r="D8" s="313">
        <v>27873.586677565705</v>
      </c>
      <c r="E8" s="313">
        <v>39912.78760603955</v>
      </c>
      <c r="F8" s="313">
        <v>38463.738225579262</v>
      </c>
      <c r="G8" s="313">
        <v>37730.79955519503</v>
      </c>
      <c r="H8" s="301" t="s">
        <v>132</v>
      </c>
      <c r="I8" s="313">
        <v>45787.785524904728</v>
      </c>
      <c r="J8" s="313">
        <v>42341.782574750483</v>
      </c>
      <c r="K8" s="313">
        <v>59362.511583670042</v>
      </c>
      <c r="L8" s="313">
        <v>57254.466921625659</v>
      </c>
      <c r="M8" s="313">
        <v>56185.603611443192</v>
      </c>
    </row>
    <row r="9" spans="2:13">
      <c r="B9" s="301" t="s">
        <v>126</v>
      </c>
      <c r="C9" s="313">
        <v>7470.4382255638484</v>
      </c>
      <c r="D9" s="313">
        <v>7517.2348262858577</v>
      </c>
      <c r="E9" s="313">
        <v>8201.4388607474975</v>
      </c>
      <c r="F9" s="313">
        <v>7800.3312541136984</v>
      </c>
      <c r="G9" s="313">
        <v>7576.3815368071664</v>
      </c>
      <c r="H9" s="301" t="s">
        <v>126</v>
      </c>
      <c r="I9" s="313">
        <v>7749.8458301874343</v>
      </c>
      <c r="J9" s="313">
        <v>7775.8286579807755</v>
      </c>
      <c r="K9" s="313">
        <v>8405.1854912440758</v>
      </c>
      <c r="L9" s="313">
        <v>8028.6159340741578</v>
      </c>
      <c r="M9" s="313">
        <v>7827.381352520315</v>
      </c>
    </row>
    <row r="10" spans="2:13">
      <c r="B10" s="301" t="s">
        <v>134</v>
      </c>
      <c r="C10" s="313">
        <v>5636.9968325539958</v>
      </c>
      <c r="D10" s="313">
        <v>4144.0004281412112</v>
      </c>
      <c r="E10" s="313">
        <v>5083.1612972560106</v>
      </c>
      <c r="F10" s="313">
        <v>4951.0066183289746</v>
      </c>
      <c r="G10" s="313">
        <v>4877.1741784140468</v>
      </c>
      <c r="H10" s="301" t="s">
        <v>134</v>
      </c>
      <c r="I10" s="313">
        <v>10878.90097605926</v>
      </c>
      <c r="J10" s="313">
        <v>9087.1770553782117</v>
      </c>
      <c r="K10" s="313">
        <v>10438.822571818251</v>
      </c>
      <c r="L10" s="313">
        <v>10283.330430001952</v>
      </c>
      <c r="M10" s="313">
        <v>10375.343785868259</v>
      </c>
    </row>
    <row r="11" spans="2:13">
      <c r="B11" s="301" t="s">
        <v>136</v>
      </c>
      <c r="C11" s="313">
        <v>11545.386535552563</v>
      </c>
      <c r="D11" s="313">
        <v>10874.87419849541</v>
      </c>
      <c r="E11" s="313">
        <v>14949.906017421046</v>
      </c>
      <c r="F11" s="313">
        <v>14467.715380577836</v>
      </c>
      <c r="G11" s="313">
        <v>14305.234047631966</v>
      </c>
      <c r="H11" s="301" t="s">
        <v>136</v>
      </c>
      <c r="I11" s="314"/>
      <c r="J11" s="314"/>
      <c r="K11" s="314"/>
      <c r="L11" s="314"/>
      <c r="M11" s="314"/>
    </row>
    <row r="12" spans="2:13">
      <c r="B12" s="301" t="s">
        <v>138</v>
      </c>
      <c r="C12" s="313">
        <v>2082.639664420567</v>
      </c>
      <c r="D12" s="313">
        <v>1893.6785508099711</v>
      </c>
      <c r="E12" s="313">
        <v>2164.4864158284036</v>
      </c>
      <c r="F12" s="313">
        <v>2137.0920958211063</v>
      </c>
      <c r="G12" s="313">
        <v>2242.1751014811452</v>
      </c>
      <c r="H12" s="301" t="s">
        <v>138</v>
      </c>
      <c r="I12" s="315"/>
      <c r="J12" s="315"/>
      <c r="K12" s="315"/>
      <c r="L12" s="315"/>
      <c r="M12" s="315"/>
    </row>
    <row r="13" spans="2:13">
      <c r="B13" s="301" t="s">
        <v>141</v>
      </c>
      <c r="C13" s="313">
        <v>2221.1022092961357</v>
      </c>
      <c r="D13" s="313">
        <v>2109.4770222831285</v>
      </c>
      <c r="E13" s="313">
        <v>2867.2966271708719</v>
      </c>
      <c r="F13" s="313">
        <v>2724.3522205376648</v>
      </c>
      <c r="G13" s="313">
        <v>2684.1400220911601</v>
      </c>
      <c r="H13" s="301" t="s">
        <v>141</v>
      </c>
      <c r="I13" s="315"/>
      <c r="J13" s="315"/>
      <c r="K13" s="315"/>
      <c r="L13" s="315"/>
      <c r="M13" s="315"/>
    </row>
    <row r="14" spans="2:13">
      <c r="B14" s="301" t="s">
        <v>139</v>
      </c>
      <c r="C14" s="313">
        <v>8657.8424858362414</v>
      </c>
      <c r="D14" s="313">
        <v>8332.3284092041431</v>
      </c>
      <c r="E14" s="313">
        <v>9807.0064542599721</v>
      </c>
      <c r="F14" s="313">
        <v>9430.5176215926185</v>
      </c>
      <c r="G14" s="313">
        <v>9402.3542704558931</v>
      </c>
      <c r="H14" s="301" t="s">
        <v>139</v>
      </c>
      <c r="I14" s="315"/>
      <c r="J14" s="315"/>
      <c r="K14" s="315"/>
      <c r="L14" s="315"/>
      <c r="M14" s="315"/>
    </row>
    <row r="15" spans="2:13">
      <c r="B15" s="301" t="s">
        <v>140</v>
      </c>
      <c r="C15" s="313">
        <v>3684.0045263796346</v>
      </c>
      <c r="D15" s="313">
        <v>3434.5127851595171</v>
      </c>
      <c r="E15" s="313">
        <v>4535.5193723626435</v>
      </c>
      <c r="F15" s="313">
        <v>4329.8371768757934</v>
      </c>
      <c r="G15" s="313">
        <v>4347.5434231613763</v>
      </c>
      <c r="H15" s="301" t="s">
        <v>140</v>
      </c>
      <c r="I15" s="315"/>
      <c r="J15" s="315"/>
      <c r="K15" s="315"/>
      <c r="L15" s="315"/>
      <c r="M15" s="315"/>
    </row>
    <row r="16" spans="2:13">
      <c r="B16" s="301" t="s">
        <v>129</v>
      </c>
      <c r="C16" s="313">
        <v>23325</v>
      </c>
      <c r="D16" s="313">
        <v>21701</v>
      </c>
      <c r="E16" s="313">
        <v>26248</v>
      </c>
      <c r="F16" s="313">
        <v>25596</v>
      </c>
      <c r="G16" s="313">
        <v>26053</v>
      </c>
      <c r="H16" s="301" t="s">
        <v>129</v>
      </c>
      <c r="I16" s="313">
        <v>25503</v>
      </c>
      <c r="J16" s="313">
        <v>23705</v>
      </c>
      <c r="K16" s="313">
        <v>29081</v>
      </c>
      <c r="L16" s="313">
        <v>28222</v>
      </c>
      <c r="M16" s="313">
        <v>28549</v>
      </c>
    </row>
    <row r="17" spans="2:13">
      <c r="B17" s="301" t="s">
        <v>127</v>
      </c>
      <c r="C17" s="313">
        <v>406</v>
      </c>
      <c r="D17" s="313">
        <v>379</v>
      </c>
      <c r="E17" s="313">
        <v>461</v>
      </c>
      <c r="F17" s="313">
        <v>451</v>
      </c>
      <c r="G17" s="313">
        <v>459</v>
      </c>
      <c r="H17" s="301" t="s">
        <v>127</v>
      </c>
      <c r="I17" s="313">
        <v>212</v>
      </c>
      <c r="J17" s="313">
        <v>202</v>
      </c>
      <c r="K17" s="313">
        <v>251</v>
      </c>
      <c r="L17" s="313">
        <v>245</v>
      </c>
      <c r="M17" s="313">
        <v>250</v>
      </c>
    </row>
    <row r="18" spans="2:13">
      <c r="I18" s="316"/>
      <c r="J18" s="316"/>
      <c r="K18" s="316"/>
      <c r="L18" s="316"/>
      <c r="M18" s="316"/>
    </row>
    <row r="19" spans="2:13">
      <c r="B19" s="309" t="s">
        <v>170</v>
      </c>
      <c r="C19" s="309"/>
      <c r="D19" s="309"/>
      <c r="E19" s="309"/>
      <c r="F19" s="309"/>
      <c r="G19" s="309"/>
      <c r="H19" s="310"/>
      <c r="I19" s="309" t="s">
        <v>267</v>
      </c>
      <c r="J19" s="310"/>
      <c r="K19" s="310"/>
      <c r="L19" s="310"/>
      <c r="M19" s="310"/>
    </row>
    <row r="20" spans="2:13">
      <c r="B20" s="311" t="s">
        <v>168</v>
      </c>
      <c r="C20" s="312"/>
      <c r="D20" s="312"/>
      <c r="E20" s="312"/>
      <c r="F20" s="312"/>
      <c r="G20" s="312"/>
      <c r="H20" s="311" t="s">
        <v>169</v>
      </c>
      <c r="I20" s="312"/>
      <c r="J20" s="312"/>
      <c r="K20" s="312"/>
      <c r="L20" s="312"/>
      <c r="M20" s="312"/>
    </row>
    <row r="21" spans="2:13">
      <c r="C21" s="301" t="s">
        <v>115</v>
      </c>
      <c r="D21" s="301" t="s">
        <v>116</v>
      </c>
      <c r="E21" s="301" t="s">
        <v>117</v>
      </c>
      <c r="F21" s="301" t="s">
        <v>118</v>
      </c>
      <c r="G21" s="301" t="s">
        <v>119</v>
      </c>
      <c r="I21" s="301" t="s">
        <v>115</v>
      </c>
      <c r="J21" s="301" t="s">
        <v>116</v>
      </c>
      <c r="K21" s="301" t="s">
        <v>117</v>
      </c>
      <c r="L21" s="301" t="s">
        <v>118</v>
      </c>
      <c r="M21" s="301" t="s">
        <v>119</v>
      </c>
    </row>
    <row r="22" spans="2:13">
      <c r="B22" s="301" t="s">
        <v>124</v>
      </c>
      <c r="C22" s="313">
        <v>18684.723627358209</v>
      </c>
      <c r="D22" s="313">
        <v>17652.552889066748</v>
      </c>
      <c r="E22" s="313">
        <v>20061.444146363065</v>
      </c>
      <c r="F22" s="313">
        <v>19346.092912490945</v>
      </c>
      <c r="G22" s="313">
        <v>18893.046133730095</v>
      </c>
      <c r="H22" s="301" t="s">
        <v>124</v>
      </c>
      <c r="I22" s="313">
        <v>22090.541152831633</v>
      </c>
      <c r="J22" s="313">
        <v>20926.631339933723</v>
      </c>
      <c r="K22" s="313">
        <v>24990.935977429152</v>
      </c>
      <c r="L22" s="313">
        <v>24064.799484658055</v>
      </c>
      <c r="M22" s="313">
        <v>23742.440703445114</v>
      </c>
    </row>
    <row r="23" spans="2:13">
      <c r="B23" s="301" t="s">
        <v>128</v>
      </c>
      <c r="C23" s="313">
        <v>11445.202255225275</v>
      </c>
      <c r="D23" s="313">
        <v>10657.48290675506</v>
      </c>
      <c r="E23" s="313">
        <v>12699.579936732305</v>
      </c>
      <c r="F23" s="313">
        <v>11984.268298923969</v>
      </c>
      <c r="G23" s="313">
        <v>11869.658765423344</v>
      </c>
      <c r="H23" s="301" t="s">
        <v>128</v>
      </c>
      <c r="I23" s="313">
        <v>9384.302543715341</v>
      </c>
      <c r="J23" s="313">
        <v>5508.5961698393803</v>
      </c>
      <c r="K23" s="313">
        <v>5568.6567111553159</v>
      </c>
      <c r="L23" s="313">
        <v>5141.2693809205666</v>
      </c>
      <c r="M23" s="313">
        <v>5121.6844217956532</v>
      </c>
    </row>
    <row r="24" spans="2:13">
      <c r="B24" s="301" t="s">
        <v>135</v>
      </c>
      <c r="C24" s="313">
        <v>12623.929224794731</v>
      </c>
      <c r="D24" s="313">
        <v>11815.274621151388</v>
      </c>
      <c r="E24" s="313">
        <v>13643.235502693802</v>
      </c>
      <c r="F24" s="313">
        <v>12998.059528299607</v>
      </c>
      <c r="G24" s="313">
        <v>12644.250915722921</v>
      </c>
      <c r="H24" s="301" t="s">
        <v>135</v>
      </c>
      <c r="I24" s="313">
        <v>16908.381173258647</v>
      </c>
      <c r="J24" s="313">
        <v>11663.550250987057</v>
      </c>
      <c r="K24" s="313">
        <v>13356.54840895487</v>
      </c>
      <c r="L24" s="313">
        <v>12707.880554461386</v>
      </c>
      <c r="M24" s="313">
        <v>12434.488022200298</v>
      </c>
    </row>
    <row r="25" spans="2:13">
      <c r="B25" s="301" t="s">
        <v>137</v>
      </c>
      <c r="C25" s="313">
        <v>5108.6372448005714</v>
      </c>
      <c r="D25" s="313">
        <v>4621.3791064231191</v>
      </c>
      <c r="E25" s="313">
        <v>4850.1522385026328</v>
      </c>
      <c r="F25" s="313">
        <v>4810.3877085162094</v>
      </c>
      <c r="G25" s="313">
        <v>4855.1941277727019</v>
      </c>
      <c r="H25" s="301" t="s">
        <v>137</v>
      </c>
      <c r="I25" s="315"/>
      <c r="J25" s="315"/>
      <c r="K25" s="315"/>
      <c r="L25" s="315"/>
      <c r="M25" s="315"/>
    </row>
    <row r="26" spans="2:13">
      <c r="C26" s="316"/>
      <c r="D26" s="316"/>
      <c r="E26" s="316"/>
      <c r="F26" s="316"/>
      <c r="G26" s="316"/>
      <c r="I26" s="313"/>
      <c r="J26" s="313"/>
      <c r="K26" s="313"/>
      <c r="L26" s="313"/>
      <c r="M26" s="313"/>
    </row>
    <row r="27" spans="2:13">
      <c r="C27" s="316"/>
      <c r="D27" s="316"/>
      <c r="E27" s="316"/>
      <c r="F27" s="316"/>
      <c r="G27" s="316"/>
      <c r="I27" s="313"/>
      <c r="J27" s="313"/>
      <c r="K27" s="313"/>
      <c r="L27" s="313"/>
      <c r="M27" s="313"/>
    </row>
    <row r="28" spans="2:13">
      <c r="C28" s="316"/>
      <c r="D28" s="316"/>
      <c r="E28" s="316"/>
      <c r="F28" s="316"/>
      <c r="G28" s="316"/>
      <c r="I28" s="313"/>
      <c r="J28" s="313"/>
      <c r="K28" s="313"/>
      <c r="L28" s="313"/>
      <c r="M28" s="313"/>
    </row>
    <row r="29" spans="2:13">
      <c r="C29" s="316"/>
      <c r="D29" s="316"/>
      <c r="E29" s="316"/>
      <c r="F29" s="316"/>
      <c r="G29" s="316"/>
    </row>
    <row r="30" spans="2:13">
      <c r="C30" s="316"/>
      <c r="D30" s="316"/>
      <c r="E30" s="316"/>
      <c r="F30" s="316"/>
      <c r="G30" s="316"/>
    </row>
    <row r="31" spans="2:13">
      <c r="C31" s="316"/>
      <c r="D31" s="316"/>
      <c r="E31" s="316"/>
      <c r="F31" s="316"/>
      <c r="G31" s="316"/>
    </row>
  </sheetData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660F3-0504-47D5-9269-E6FBE7881838}">
  <sheetPr>
    <tabColor rgb="FFFFFF99"/>
  </sheetPr>
  <dimension ref="A2:T245"/>
  <sheetViews>
    <sheetView zoomScale="80" zoomScaleNormal="80" workbookViewId="0">
      <pane xSplit="5" ySplit="7" topLeftCell="L8" activePane="bottomRight" state="frozen"/>
      <selection pane="topRight"/>
      <selection pane="bottomLeft"/>
      <selection pane="bottomRight"/>
    </sheetView>
  </sheetViews>
  <sheetFormatPr defaultRowHeight="15"/>
  <cols>
    <col min="1" max="1" width="17.25" style="301" customWidth="1"/>
    <col min="2" max="2" width="62.125" style="301" bestFit="1" customWidth="1"/>
    <col min="3" max="3" width="9" style="301"/>
    <col min="4" max="4" width="17.625" style="301" customWidth="1"/>
    <col min="5" max="15" width="9" style="301"/>
    <col min="16" max="16" width="16.25" style="301" customWidth="1"/>
    <col min="17" max="16384" width="9" style="301"/>
  </cols>
  <sheetData>
    <row r="2" spans="1:20">
      <c r="C2" s="302" t="s">
        <v>101</v>
      </c>
      <c r="E2" s="302"/>
    </row>
    <row r="4" spans="1:20">
      <c r="A4" s="303" t="s">
        <v>102</v>
      </c>
      <c r="B4" s="303" t="s">
        <v>103</v>
      </c>
      <c r="C4" s="303" t="s">
        <v>104</v>
      </c>
      <c r="D4" s="303" t="s">
        <v>105</v>
      </c>
      <c r="E4" s="303" t="s">
        <v>106</v>
      </c>
      <c r="F4" s="303" t="s">
        <v>107</v>
      </c>
      <c r="G4" s="303" t="s">
        <v>107</v>
      </c>
      <c r="H4" s="303" t="s">
        <v>107</v>
      </c>
      <c r="I4" s="303" t="s">
        <v>107</v>
      </c>
      <c r="J4" s="303" t="s">
        <v>107</v>
      </c>
      <c r="K4" s="303" t="s">
        <v>108</v>
      </c>
      <c r="L4" s="303" t="s">
        <v>108</v>
      </c>
      <c r="M4" s="303" t="s">
        <v>108</v>
      </c>
      <c r="N4" s="303" t="s">
        <v>108</v>
      </c>
      <c r="O4" s="303" t="s">
        <v>108</v>
      </c>
      <c r="P4" s="303" t="s">
        <v>109</v>
      </c>
      <c r="Q4" s="303" t="s">
        <v>109</v>
      </c>
      <c r="R4" s="303" t="s">
        <v>109</v>
      </c>
      <c r="S4" s="303" t="s">
        <v>109</v>
      </c>
      <c r="T4" s="303" t="s">
        <v>109</v>
      </c>
    </row>
    <row r="5" spans="1:20">
      <c r="A5" s="303" t="s">
        <v>102</v>
      </c>
      <c r="B5" s="303" t="s">
        <v>103</v>
      </c>
      <c r="C5" s="303" t="s">
        <v>104</v>
      </c>
      <c r="D5" s="303" t="s">
        <v>105</v>
      </c>
      <c r="E5" s="303" t="s">
        <v>106</v>
      </c>
      <c r="F5" s="303" t="s">
        <v>110</v>
      </c>
      <c r="G5" s="303" t="s">
        <v>110</v>
      </c>
      <c r="H5" s="303" t="s">
        <v>110</v>
      </c>
      <c r="I5" s="303" t="s">
        <v>110</v>
      </c>
      <c r="J5" s="303" t="s">
        <v>110</v>
      </c>
      <c r="K5" s="303" t="s">
        <v>111</v>
      </c>
      <c r="L5" s="303" t="s">
        <v>111</v>
      </c>
      <c r="M5" s="303" t="s">
        <v>111</v>
      </c>
      <c r="N5" s="303" t="s">
        <v>111</v>
      </c>
      <c r="O5" s="303" t="s">
        <v>111</v>
      </c>
      <c r="P5" s="303" t="s">
        <v>112</v>
      </c>
      <c r="Q5" s="303" t="s">
        <v>112</v>
      </c>
      <c r="R5" s="303" t="s">
        <v>112</v>
      </c>
      <c r="S5" s="303" t="s">
        <v>112</v>
      </c>
      <c r="T5" s="303" t="s">
        <v>112</v>
      </c>
    </row>
    <row r="6" spans="1:20">
      <c r="A6" s="303" t="s">
        <v>102</v>
      </c>
      <c r="B6" s="303" t="s">
        <v>103</v>
      </c>
      <c r="C6" s="303" t="s">
        <v>104</v>
      </c>
      <c r="D6" s="303" t="s">
        <v>105</v>
      </c>
      <c r="E6" s="303" t="s">
        <v>106</v>
      </c>
      <c r="F6" s="303" t="s">
        <v>113</v>
      </c>
      <c r="G6" s="303" t="s">
        <v>113</v>
      </c>
      <c r="H6" s="303" t="s">
        <v>113</v>
      </c>
      <c r="I6" s="303" t="s">
        <v>113</v>
      </c>
      <c r="J6" s="303" t="s">
        <v>113</v>
      </c>
      <c r="K6" s="303" t="s">
        <v>113</v>
      </c>
      <c r="L6" s="303" t="s">
        <v>113</v>
      </c>
      <c r="M6" s="303" t="s">
        <v>113</v>
      </c>
      <c r="N6" s="303" t="s">
        <v>113</v>
      </c>
      <c r="O6" s="303" t="s">
        <v>113</v>
      </c>
      <c r="P6" s="303" t="s">
        <v>114</v>
      </c>
      <c r="Q6" s="303" t="s">
        <v>114</v>
      </c>
      <c r="R6" s="303" t="s">
        <v>114</v>
      </c>
      <c r="S6" s="303" t="s">
        <v>114</v>
      </c>
      <c r="T6" s="303" t="s">
        <v>114</v>
      </c>
    </row>
    <row r="7" spans="1:20">
      <c r="A7" s="303" t="s">
        <v>102</v>
      </c>
      <c r="B7" s="303" t="s">
        <v>103</v>
      </c>
      <c r="C7" s="303" t="s">
        <v>104</v>
      </c>
      <c r="D7" s="303" t="s">
        <v>105</v>
      </c>
      <c r="E7" s="303" t="s">
        <v>106</v>
      </c>
      <c r="F7" s="303" t="s">
        <v>115</v>
      </c>
      <c r="G7" s="303" t="s">
        <v>116</v>
      </c>
      <c r="H7" s="303" t="s">
        <v>117</v>
      </c>
      <c r="I7" s="303" t="s">
        <v>118</v>
      </c>
      <c r="J7" s="303" t="s">
        <v>119</v>
      </c>
      <c r="K7" s="303" t="s">
        <v>115</v>
      </c>
      <c r="L7" s="303" t="s">
        <v>116</v>
      </c>
      <c r="M7" s="303" t="s">
        <v>117</v>
      </c>
      <c r="N7" s="303" t="s">
        <v>118</v>
      </c>
      <c r="O7" s="303" t="s">
        <v>119</v>
      </c>
      <c r="P7" s="303" t="s">
        <v>115</v>
      </c>
      <c r="Q7" s="303" t="s">
        <v>116</v>
      </c>
      <c r="R7" s="303" t="s">
        <v>117</v>
      </c>
      <c r="S7" s="303" t="s">
        <v>118</v>
      </c>
      <c r="T7" s="303" t="s">
        <v>119</v>
      </c>
    </row>
    <row r="8" spans="1:20">
      <c r="A8" s="301" t="s">
        <v>120</v>
      </c>
      <c r="B8" s="301" t="s">
        <v>121</v>
      </c>
      <c r="C8" s="301" t="s">
        <v>122</v>
      </c>
      <c r="D8" s="301" t="s">
        <v>123</v>
      </c>
      <c r="E8" s="301" t="s">
        <v>124</v>
      </c>
      <c r="F8" s="304" t="s">
        <v>125</v>
      </c>
      <c r="G8" s="304" t="s">
        <v>125</v>
      </c>
      <c r="H8" s="304" t="s">
        <v>125</v>
      </c>
      <c r="I8" s="304" t="s">
        <v>125</v>
      </c>
      <c r="J8" s="304" t="s">
        <v>125</v>
      </c>
      <c r="K8" s="304" t="s">
        <v>125</v>
      </c>
      <c r="L8" s="304" t="s">
        <v>125</v>
      </c>
      <c r="M8" s="304" t="s">
        <v>125</v>
      </c>
      <c r="N8" s="304" t="s">
        <v>125</v>
      </c>
      <c r="O8" s="304" t="s">
        <v>125</v>
      </c>
      <c r="P8" s="305">
        <v>19922</v>
      </c>
      <c r="Q8" s="305">
        <v>25292</v>
      </c>
      <c r="R8" s="305">
        <v>26251</v>
      </c>
      <c r="S8" s="304" t="s">
        <v>125</v>
      </c>
      <c r="T8" s="304" t="s">
        <v>125</v>
      </c>
    </row>
    <row r="9" spans="1:20">
      <c r="A9" s="301" t="s">
        <v>120</v>
      </c>
      <c r="B9" s="301" t="s">
        <v>121</v>
      </c>
      <c r="C9" s="301" t="s">
        <v>122</v>
      </c>
      <c r="D9" s="301" t="s">
        <v>123</v>
      </c>
      <c r="E9" s="301" t="s">
        <v>126</v>
      </c>
      <c r="F9" s="304" t="s">
        <v>125</v>
      </c>
      <c r="G9" s="304" t="s">
        <v>125</v>
      </c>
      <c r="H9" s="304" t="s">
        <v>125</v>
      </c>
      <c r="I9" s="304" t="s">
        <v>125</v>
      </c>
      <c r="J9" s="304" t="s">
        <v>125</v>
      </c>
      <c r="K9" s="304" t="s">
        <v>125</v>
      </c>
      <c r="L9" s="304" t="s">
        <v>125</v>
      </c>
      <c r="M9" s="304" t="s">
        <v>125</v>
      </c>
      <c r="N9" s="304" t="s">
        <v>125</v>
      </c>
      <c r="O9" s="304" t="s">
        <v>125</v>
      </c>
      <c r="P9" s="305">
        <v>8877</v>
      </c>
      <c r="Q9" s="305">
        <v>8628</v>
      </c>
      <c r="R9" s="305">
        <v>7963</v>
      </c>
      <c r="S9" s="304" t="s">
        <v>125</v>
      </c>
      <c r="T9" s="304" t="s">
        <v>125</v>
      </c>
    </row>
    <row r="10" spans="1:20">
      <c r="A10" s="301" t="s">
        <v>120</v>
      </c>
      <c r="B10" s="301" t="s">
        <v>121</v>
      </c>
      <c r="C10" s="301" t="s">
        <v>122</v>
      </c>
      <c r="D10" s="301" t="s">
        <v>123</v>
      </c>
      <c r="E10" s="301" t="s">
        <v>127</v>
      </c>
      <c r="F10" s="304" t="s">
        <v>125</v>
      </c>
      <c r="G10" s="304" t="s">
        <v>125</v>
      </c>
      <c r="H10" s="304" t="s">
        <v>125</v>
      </c>
      <c r="I10" s="304" t="s">
        <v>125</v>
      </c>
      <c r="J10" s="304" t="s">
        <v>125</v>
      </c>
      <c r="K10" s="304" t="s">
        <v>125</v>
      </c>
      <c r="L10" s="304" t="s">
        <v>125</v>
      </c>
      <c r="M10" s="304" t="s">
        <v>125</v>
      </c>
      <c r="N10" s="304" t="s">
        <v>125</v>
      </c>
      <c r="O10" s="304" t="s">
        <v>125</v>
      </c>
      <c r="P10" s="305">
        <v>387</v>
      </c>
      <c r="Q10" s="305">
        <v>548</v>
      </c>
      <c r="R10" s="305">
        <v>551</v>
      </c>
      <c r="S10" s="304" t="s">
        <v>125</v>
      </c>
      <c r="T10" s="304" t="s">
        <v>125</v>
      </c>
    </row>
    <row r="11" spans="1:20">
      <c r="A11" s="301" t="s">
        <v>120</v>
      </c>
      <c r="B11" s="301" t="s">
        <v>121</v>
      </c>
      <c r="C11" s="301" t="s">
        <v>122</v>
      </c>
      <c r="D11" s="301" t="s">
        <v>123</v>
      </c>
      <c r="E11" s="301" t="s">
        <v>128</v>
      </c>
      <c r="F11" s="304" t="s">
        <v>125</v>
      </c>
      <c r="G11" s="304" t="s">
        <v>125</v>
      </c>
      <c r="H11" s="304" t="s">
        <v>125</v>
      </c>
      <c r="I11" s="304" t="s">
        <v>125</v>
      </c>
      <c r="J11" s="304" t="s">
        <v>125</v>
      </c>
      <c r="K11" s="304" t="s">
        <v>125</v>
      </c>
      <c r="L11" s="304" t="s">
        <v>125</v>
      </c>
      <c r="M11" s="304" t="s">
        <v>125</v>
      </c>
      <c r="N11" s="304" t="s">
        <v>125</v>
      </c>
      <c r="O11" s="304" t="s">
        <v>125</v>
      </c>
      <c r="P11" s="305">
        <v>13160</v>
      </c>
      <c r="Q11" s="305">
        <v>15859</v>
      </c>
      <c r="R11" s="305">
        <v>14179</v>
      </c>
      <c r="S11" s="304" t="s">
        <v>125</v>
      </c>
      <c r="T11" s="304" t="s">
        <v>125</v>
      </c>
    </row>
    <row r="12" spans="1:20">
      <c r="A12" s="301" t="s">
        <v>120</v>
      </c>
      <c r="B12" s="301" t="s">
        <v>121</v>
      </c>
      <c r="C12" s="301" t="s">
        <v>122</v>
      </c>
      <c r="D12" s="301" t="s">
        <v>123</v>
      </c>
      <c r="E12" s="301" t="s">
        <v>129</v>
      </c>
      <c r="F12" s="304" t="s">
        <v>125</v>
      </c>
      <c r="G12" s="304" t="s">
        <v>125</v>
      </c>
      <c r="H12" s="304" t="s">
        <v>125</v>
      </c>
      <c r="I12" s="304" t="s">
        <v>125</v>
      </c>
      <c r="J12" s="304" t="s">
        <v>125</v>
      </c>
      <c r="K12" s="304" t="s">
        <v>125</v>
      </c>
      <c r="L12" s="304" t="s">
        <v>125</v>
      </c>
      <c r="M12" s="304" t="s">
        <v>125</v>
      </c>
      <c r="N12" s="304" t="s">
        <v>125</v>
      </c>
      <c r="O12" s="304" t="s">
        <v>125</v>
      </c>
      <c r="P12" s="305">
        <v>28186</v>
      </c>
      <c r="Q12" s="305">
        <v>30682</v>
      </c>
      <c r="R12" s="305">
        <v>31466</v>
      </c>
      <c r="S12" s="304" t="s">
        <v>125</v>
      </c>
      <c r="T12" s="304" t="s">
        <v>125</v>
      </c>
    </row>
    <row r="13" spans="1:20">
      <c r="A13" s="301" t="s">
        <v>120</v>
      </c>
      <c r="B13" s="301" t="s">
        <v>121</v>
      </c>
      <c r="C13" s="301" t="s">
        <v>122</v>
      </c>
      <c r="D13" s="301" t="s">
        <v>123</v>
      </c>
      <c r="E13" s="301" t="s">
        <v>130</v>
      </c>
      <c r="F13" s="304" t="s">
        <v>125</v>
      </c>
      <c r="G13" s="304" t="s">
        <v>125</v>
      </c>
      <c r="H13" s="304" t="s">
        <v>125</v>
      </c>
      <c r="I13" s="304" t="s">
        <v>125</v>
      </c>
      <c r="J13" s="304" t="s">
        <v>125</v>
      </c>
      <c r="K13" s="304" t="s">
        <v>125</v>
      </c>
      <c r="L13" s="304" t="s">
        <v>125</v>
      </c>
      <c r="M13" s="304" t="s">
        <v>125</v>
      </c>
      <c r="N13" s="304" t="s">
        <v>125</v>
      </c>
      <c r="O13" s="304" t="s">
        <v>125</v>
      </c>
      <c r="P13" s="305">
        <v>7628</v>
      </c>
      <c r="Q13" s="305">
        <v>8483</v>
      </c>
      <c r="R13" s="305">
        <v>8570</v>
      </c>
      <c r="S13" s="304" t="s">
        <v>125</v>
      </c>
      <c r="T13" s="304" t="s">
        <v>125</v>
      </c>
    </row>
    <row r="14" spans="1:20">
      <c r="A14" s="301" t="s">
        <v>120</v>
      </c>
      <c r="B14" s="301" t="s">
        <v>121</v>
      </c>
      <c r="C14" s="301" t="s">
        <v>122</v>
      </c>
      <c r="D14" s="301" t="s">
        <v>123</v>
      </c>
      <c r="E14" s="301" t="s">
        <v>131</v>
      </c>
      <c r="F14" s="304" t="s">
        <v>125</v>
      </c>
      <c r="G14" s="304" t="s">
        <v>125</v>
      </c>
      <c r="H14" s="304" t="s">
        <v>125</v>
      </c>
      <c r="I14" s="304" t="s">
        <v>125</v>
      </c>
      <c r="J14" s="304" t="s">
        <v>125</v>
      </c>
      <c r="K14" s="304" t="s">
        <v>125</v>
      </c>
      <c r="L14" s="304" t="s">
        <v>125</v>
      </c>
      <c r="M14" s="304" t="s">
        <v>125</v>
      </c>
      <c r="N14" s="304" t="s">
        <v>125</v>
      </c>
      <c r="O14" s="304" t="s">
        <v>125</v>
      </c>
      <c r="P14" s="305">
        <v>9453</v>
      </c>
      <c r="Q14" s="305">
        <v>9015</v>
      </c>
      <c r="R14" s="305">
        <v>8099</v>
      </c>
      <c r="S14" s="304" t="s">
        <v>125</v>
      </c>
      <c r="T14" s="304" t="s">
        <v>125</v>
      </c>
    </row>
    <row r="15" spans="1:20">
      <c r="A15" s="301" t="s">
        <v>120</v>
      </c>
      <c r="B15" s="301" t="s">
        <v>121</v>
      </c>
      <c r="C15" s="301" t="s">
        <v>122</v>
      </c>
      <c r="D15" s="301" t="s">
        <v>123</v>
      </c>
      <c r="E15" s="301" t="s">
        <v>132</v>
      </c>
      <c r="F15" s="304" t="s">
        <v>125</v>
      </c>
      <c r="G15" s="304" t="s">
        <v>125</v>
      </c>
      <c r="H15" s="304" t="s">
        <v>125</v>
      </c>
      <c r="I15" s="304" t="s">
        <v>125</v>
      </c>
      <c r="J15" s="304" t="s">
        <v>125</v>
      </c>
      <c r="K15" s="304" t="s">
        <v>125</v>
      </c>
      <c r="L15" s="304" t="s">
        <v>125</v>
      </c>
      <c r="M15" s="304" t="s">
        <v>125</v>
      </c>
      <c r="N15" s="304" t="s">
        <v>125</v>
      </c>
      <c r="O15" s="304" t="s">
        <v>125</v>
      </c>
      <c r="P15" s="305">
        <v>28403</v>
      </c>
      <c r="Q15" s="305">
        <v>24877</v>
      </c>
      <c r="R15" s="305">
        <v>24351</v>
      </c>
      <c r="S15" s="304" t="s">
        <v>125</v>
      </c>
      <c r="T15" s="304" t="s">
        <v>125</v>
      </c>
    </row>
    <row r="16" spans="1:20">
      <c r="A16" s="301" t="s">
        <v>120</v>
      </c>
      <c r="B16" s="301" t="s">
        <v>121</v>
      </c>
      <c r="C16" s="301" t="s">
        <v>122</v>
      </c>
      <c r="D16" s="301" t="s">
        <v>123</v>
      </c>
      <c r="E16" s="301" t="s">
        <v>133</v>
      </c>
      <c r="F16" s="304" t="s">
        <v>125</v>
      </c>
      <c r="G16" s="304" t="s">
        <v>125</v>
      </c>
      <c r="H16" s="304" t="s">
        <v>125</v>
      </c>
      <c r="I16" s="304" t="s">
        <v>125</v>
      </c>
      <c r="J16" s="304" t="s">
        <v>125</v>
      </c>
      <c r="K16" s="304" t="s">
        <v>125</v>
      </c>
      <c r="L16" s="304" t="s">
        <v>125</v>
      </c>
      <c r="M16" s="304" t="s">
        <v>125</v>
      </c>
      <c r="N16" s="304" t="s">
        <v>125</v>
      </c>
      <c r="O16" s="304" t="s">
        <v>125</v>
      </c>
      <c r="P16" s="305">
        <v>27423</v>
      </c>
      <c r="Q16" s="305">
        <v>27129</v>
      </c>
      <c r="R16" s="305">
        <v>25865</v>
      </c>
      <c r="S16" s="304" t="s">
        <v>125</v>
      </c>
      <c r="T16" s="304" t="s">
        <v>125</v>
      </c>
    </row>
    <row r="17" spans="1:20">
      <c r="A17" s="301" t="s">
        <v>120</v>
      </c>
      <c r="B17" s="301" t="s">
        <v>121</v>
      </c>
      <c r="C17" s="301" t="s">
        <v>122</v>
      </c>
      <c r="D17" s="301" t="s">
        <v>123</v>
      </c>
      <c r="E17" s="301" t="s">
        <v>134</v>
      </c>
      <c r="F17" s="304" t="s">
        <v>125</v>
      </c>
      <c r="G17" s="304" t="s">
        <v>125</v>
      </c>
      <c r="H17" s="304" t="s">
        <v>125</v>
      </c>
      <c r="I17" s="304" t="s">
        <v>125</v>
      </c>
      <c r="J17" s="304" t="s">
        <v>125</v>
      </c>
      <c r="K17" s="304" t="s">
        <v>125</v>
      </c>
      <c r="L17" s="304" t="s">
        <v>125</v>
      </c>
      <c r="M17" s="304" t="s">
        <v>125</v>
      </c>
      <c r="N17" s="304" t="s">
        <v>125</v>
      </c>
      <c r="O17" s="304" t="s">
        <v>125</v>
      </c>
      <c r="P17" s="305">
        <v>4279</v>
      </c>
      <c r="Q17" s="305">
        <v>6910</v>
      </c>
      <c r="R17" s="305">
        <v>6191</v>
      </c>
      <c r="S17" s="304" t="s">
        <v>125</v>
      </c>
      <c r="T17" s="304" t="s">
        <v>125</v>
      </c>
    </row>
    <row r="18" spans="1:20">
      <c r="A18" s="301" t="s">
        <v>120</v>
      </c>
      <c r="B18" s="301" t="s">
        <v>121</v>
      </c>
      <c r="C18" s="301" t="s">
        <v>122</v>
      </c>
      <c r="D18" s="301" t="s">
        <v>123</v>
      </c>
      <c r="E18" s="301" t="s">
        <v>135</v>
      </c>
      <c r="F18" s="304" t="s">
        <v>125</v>
      </c>
      <c r="G18" s="304" t="s">
        <v>125</v>
      </c>
      <c r="H18" s="304" t="s">
        <v>125</v>
      </c>
      <c r="I18" s="304" t="s">
        <v>125</v>
      </c>
      <c r="J18" s="304" t="s">
        <v>125</v>
      </c>
      <c r="K18" s="304" t="s">
        <v>125</v>
      </c>
      <c r="L18" s="304" t="s">
        <v>125</v>
      </c>
      <c r="M18" s="304" t="s">
        <v>125</v>
      </c>
      <c r="N18" s="304" t="s">
        <v>125</v>
      </c>
      <c r="O18" s="304" t="s">
        <v>125</v>
      </c>
      <c r="P18" s="305">
        <v>10661</v>
      </c>
      <c r="Q18" s="305">
        <v>14066</v>
      </c>
      <c r="R18" s="305">
        <v>16047</v>
      </c>
      <c r="S18" s="304" t="s">
        <v>125</v>
      </c>
      <c r="T18" s="304" t="s">
        <v>125</v>
      </c>
    </row>
    <row r="19" spans="1:20">
      <c r="A19" s="301" t="s">
        <v>120</v>
      </c>
      <c r="B19" s="301" t="s">
        <v>121</v>
      </c>
      <c r="C19" s="301" t="s">
        <v>122</v>
      </c>
      <c r="D19" s="301" t="s">
        <v>123</v>
      </c>
      <c r="E19" s="301" t="s">
        <v>136</v>
      </c>
      <c r="F19" s="304" t="s">
        <v>125</v>
      </c>
      <c r="G19" s="304" t="s">
        <v>125</v>
      </c>
      <c r="H19" s="304" t="s">
        <v>125</v>
      </c>
      <c r="I19" s="304" t="s">
        <v>125</v>
      </c>
      <c r="J19" s="304" t="s">
        <v>125</v>
      </c>
      <c r="K19" s="304" t="s">
        <v>125</v>
      </c>
      <c r="L19" s="304" t="s">
        <v>125</v>
      </c>
      <c r="M19" s="304" t="s">
        <v>125</v>
      </c>
      <c r="N19" s="304" t="s">
        <v>125</v>
      </c>
      <c r="O19" s="304" t="s">
        <v>125</v>
      </c>
      <c r="P19" s="305">
        <v>9325</v>
      </c>
      <c r="Q19" s="305">
        <v>12668</v>
      </c>
      <c r="R19" s="305">
        <v>11993</v>
      </c>
      <c r="S19" s="304" t="s">
        <v>125</v>
      </c>
      <c r="T19" s="304" t="s">
        <v>125</v>
      </c>
    </row>
    <row r="20" spans="1:20">
      <c r="A20" s="301" t="s">
        <v>120</v>
      </c>
      <c r="B20" s="301" t="s">
        <v>121</v>
      </c>
      <c r="C20" s="301" t="s">
        <v>122</v>
      </c>
      <c r="D20" s="301" t="s">
        <v>123</v>
      </c>
      <c r="E20" s="301" t="s">
        <v>137</v>
      </c>
      <c r="F20" s="304" t="s">
        <v>125</v>
      </c>
      <c r="G20" s="304" t="s">
        <v>125</v>
      </c>
      <c r="H20" s="304" t="s">
        <v>125</v>
      </c>
      <c r="I20" s="304" t="s">
        <v>125</v>
      </c>
      <c r="J20" s="304" t="s">
        <v>125</v>
      </c>
      <c r="K20" s="304" t="s">
        <v>125</v>
      </c>
      <c r="L20" s="304" t="s">
        <v>125</v>
      </c>
      <c r="M20" s="304" t="s">
        <v>125</v>
      </c>
      <c r="N20" s="304" t="s">
        <v>125</v>
      </c>
      <c r="O20" s="304" t="s">
        <v>125</v>
      </c>
      <c r="P20" s="305">
        <v>4866</v>
      </c>
      <c r="Q20" s="305">
        <v>5550</v>
      </c>
      <c r="R20" s="305">
        <v>5244</v>
      </c>
      <c r="S20" s="304" t="s">
        <v>125</v>
      </c>
      <c r="T20" s="304" t="s">
        <v>125</v>
      </c>
    </row>
    <row r="21" spans="1:20">
      <c r="A21" s="301" t="s">
        <v>120</v>
      </c>
      <c r="B21" s="301" t="s">
        <v>121</v>
      </c>
      <c r="C21" s="301" t="s">
        <v>122</v>
      </c>
      <c r="D21" s="301" t="s">
        <v>123</v>
      </c>
      <c r="E21" s="301" t="s">
        <v>138</v>
      </c>
      <c r="F21" s="304" t="s">
        <v>125</v>
      </c>
      <c r="G21" s="304" t="s">
        <v>125</v>
      </c>
      <c r="H21" s="304" t="s">
        <v>125</v>
      </c>
      <c r="I21" s="304" t="s">
        <v>125</v>
      </c>
      <c r="J21" s="304" t="s">
        <v>125</v>
      </c>
      <c r="K21" s="304" t="s">
        <v>125</v>
      </c>
      <c r="L21" s="304" t="s">
        <v>125</v>
      </c>
      <c r="M21" s="304" t="s">
        <v>125</v>
      </c>
      <c r="N21" s="304" t="s">
        <v>125</v>
      </c>
      <c r="O21" s="304" t="s">
        <v>125</v>
      </c>
      <c r="P21" s="305">
        <v>2028</v>
      </c>
      <c r="Q21" s="305">
        <v>2497</v>
      </c>
      <c r="R21" s="305">
        <v>2828</v>
      </c>
      <c r="S21" s="304" t="s">
        <v>125</v>
      </c>
      <c r="T21" s="304" t="s">
        <v>125</v>
      </c>
    </row>
    <row r="22" spans="1:20">
      <c r="A22" s="301" t="s">
        <v>120</v>
      </c>
      <c r="B22" s="301" t="s">
        <v>121</v>
      </c>
      <c r="C22" s="301" t="s">
        <v>122</v>
      </c>
      <c r="D22" s="301" t="s">
        <v>123</v>
      </c>
      <c r="E22" s="301" t="s">
        <v>139</v>
      </c>
      <c r="F22" s="304" t="s">
        <v>125</v>
      </c>
      <c r="G22" s="304" t="s">
        <v>125</v>
      </c>
      <c r="H22" s="304" t="s">
        <v>125</v>
      </c>
      <c r="I22" s="304" t="s">
        <v>125</v>
      </c>
      <c r="J22" s="304" t="s">
        <v>125</v>
      </c>
      <c r="K22" s="304" t="s">
        <v>125</v>
      </c>
      <c r="L22" s="304" t="s">
        <v>125</v>
      </c>
      <c r="M22" s="304" t="s">
        <v>125</v>
      </c>
      <c r="N22" s="304" t="s">
        <v>125</v>
      </c>
      <c r="O22" s="304" t="s">
        <v>125</v>
      </c>
      <c r="P22" s="305">
        <v>9889</v>
      </c>
      <c r="Q22" s="305">
        <v>10378</v>
      </c>
      <c r="R22" s="305">
        <v>9522</v>
      </c>
      <c r="S22" s="304" t="s">
        <v>125</v>
      </c>
      <c r="T22" s="304" t="s">
        <v>125</v>
      </c>
    </row>
    <row r="23" spans="1:20">
      <c r="A23" s="301" t="s">
        <v>120</v>
      </c>
      <c r="B23" s="301" t="s">
        <v>121</v>
      </c>
      <c r="C23" s="301" t="s">
        <v>122</v>
      </c>
      <c r="D23" s="301" t="s">
        <v>123</v>
      </c>
      <c r="E23" s="301" t="s">
        <v>140</v>
      </c>
      <c r="F23" s="304" t="s">
        <v>125</v>
      </c>
      <c r="G23" s="304" t="s">
        <v>125</v>
      </c>
      <c r="H23" s="304" t="s">
        <v>125</v>
      </c>
      <c r="I23" s="304" t="s">
        <v>125</v>
      </c>
      <c r="J23" s="304" t="s">
        <v>125</v>
      </c>
      <c r="K23" s="304" t="s">
        <v>125</v>
      </c>
      <c r="L23" s="304" t="s">
        <v>125</v>
      </c>
      <c r="M23" s="304" t="s">
        <v>125</v>
      </c>
      <c r="N23" s="304" t="s">
        <v>125</v>
      </c>
      <c r="O23" s="304" t="s">
        <v>125</v>
      </c>
      <c r="P23" s="305">
        <v>3811</v>
      </c>
      <c r="Q23" s="305">
        <v>4849</v>
      </c>
      <c r="R23" s="305">
        <v>6047</v>
      </c>
      <c r="S23" s="304" t="s">
        <v>125</v>
      </c>
      <c r="T23" s="304" t="s">
        <v>125</v>
      </c>
    </row>
    <row r="24" spans="1:20">
      <c r="A24" s="301" t="s">
        <v>120</v>
      </c>
      <c r="B24" s="301" t="s">
        <v>121</v>
      </c>
      <c r="C24" s="301" t="s">
        <v>122</v>
      </c>
      <c r="D24" s="301" t="s">
        <v>123</v>
      </c>
      <c r="E24" s="301" t="s">
        <v>141</v>
      </c>
      <c r="F24" s="304" t="s">
        <v>125</v>
      </c>
      <c r="G24" s="304" t="s">
        <v>125</v>
      </c>
      <c r="H24" s="304" t="s">
        <v>125</v>
      </c>
      <c r="I24" s="304" t="s">
        <v>125</v>
      </c>
      <c r="J24" s="304" t="s">
        <v>125</v>
      </c>
      <c r="K24" s="304" t="s">
        <v>125</v>
      </c>
      <c r="L24" s="304" t="s">
        <v>125</v>
      </c>
      <c r="M24" s="304" t="s">
        <v>125</v>
      </c>
      <c r="N24" s="304" t="s">
        <v>125</v>
      </c>
      <c r="O24" s="304" t="s">
        <v>125</v>
      </c>
      <c r="P24" s="305">
        <v>633</v>
      </c>
      <c r="Q24" s="305">
        <v>2024</v>
      </c>
      <c r="R24" s="305">
        <v>1327</v>
      </c>
      <c r="S24" s="304" t="s">
        <v>125</v>
      </c>
      <c r="T24" s="304" t="s">
        <v>125</v>
      </c>
    </row>
    <row r="25" spans="1:20">
      <c r="A25" s="301" t="s">
        <v>142</v>
      </c>
      <c r="B25" s="301" t="s">
        <v>143</v>
      </c>
      <c r="C25" s="301" t="s">
        <v>122</v>
      </c>
      <c r="D25" s="301" t="s">
        <v>123</v>
      </c>
      <c r="E25" s="301" t="s">
        <v>124</v>
      </c>
      <c r="F25" s="304" t="s">
        <v>125</v>
      </c>
      <c r="G25" s="304" t="s">
        <v>125</v>
      </c>
      <c r="H25" s="304" t="s">
        <v>125</v>
      </c>
      <c r="I25" s="304" t="s">
        <v>125</v>
      </c>
      <c r="J25" s="304" t="s">
        <v>125</v>
      </c>
      <c r="K25" s="304" t="s">
        <v>125</v>
      </c>
      <c r="L25" s="304" t="s">
        <v>125</v>
      </c>
      <c r="M25" s="304" t="s">
        <v>125</v>
      </c>
      <c r="N25" s="304" t="s">
        <v>125</v>
      </c>
      <c r="O25" s="304" t="s">
        <v>125</v>
      </c>
      <c r="P25" s="305">
        <v>23227</v>
      </c>
      <c r="Q25" s="305">
        <v>28818.26</v>
      </c>
      <c r="R25" s="305">
        <v>29874</v>
      </c>
      <c r="S25" s="304" t="s">
        <v>125</v>
      </c>
      <c r="T25" s="304" t="s">
        <v>125</v>
      </c>
    </row>
    <row r="26" spans="1:20">
      <c r="A26" s="301" t="s">
        <v>142</v>
      </c>
      <c r="B26" s="301" t="s">
        <v>143</v>
      </c>
      <c r="C26" s="301" t="s">
        <v>122</v>
      </c>
      <c r="D26" s="301" t="s">
        <v>123</v>
      </c>
      <c r="E26" s="301" t="s">
        <v>126</v>
      </c>
      <c r="F26" s="304" t="s">
        <v>125</v>
      </c>
      <c r="G26" s="304" t="s">
        <v>125</v>
      </c>
      <c r="H26" s="304" t="s">
        <v>125</v>
      </c>
      <c r="I26" s="304" t="s">
        <v>125</v>
      </c>
      <c r="J26" s="304" t="s">
        <v>125</v>
      </c>
      <c r="K26" s="304" t="s">
        <v>125</v>
      </c>
      <c r="L26" s="304" t="s">
        <v>125</v>
      </c>
      <c r="M26" s="304" t="s">
        <v>125</v>
      </c>
      <c r="N26" s="304" t="s">
        <v>125</v>
      </c>
      <c r="O26" s="304" t="s">
        <v>125</v>
      </c>
      <c r="P26" s="305">
        <v>9123</v>
      </c>
      <c r="Q26" s="305">
        <v>7605</v>
      </c>
      <c r="R26" s="305">
        <v>9838</v>
      </c>
      <c r="S26" s="304" t="s">
        <v>125</v>
      </c>
      <c r="T26" s="304" t="s">
        <v>125</v>
      </c>
    </row>
    <row r="27" spans="1:20">
      <c r="A27" s="301" t="s">
        <v>142</v>
      </c>
      <c r="B27" s="301" t="s">
        <v>143</v>
      </c>
      <c r="C27" s="301" t="s">
        <v>122</v>
      </c>
      <c r="D27" s="301" t="s">
        <v>123</v>
      </c>
      <c r="E27" s="301" t="s">
        <v>127</v>
      </c>
      <c r="F27" s="304" t="s">
        <v>125</v>
      </c>
      <c r="G27" s="304" t="s">
        <v>125</v>
      </c>
      <c r="H27" s="304" t="s">
        <v>125</v>
      </c>
      <c r="I27" s="304" t="s">
        <v>125</v>
      </c>
      <c r="J27" s="304" t="s">
        <v>125</v>
      </c>
      <c r="K27" s="304" t="s">
        <v>125</v>
      </c>
      <c r="L27" s="304" t="s">
        <v>125</v>
      </c>
      <c r="M27" s="304" t="s">
        <v>125</v>
      </c>
      <c r="N27" s="304" t="s">
        <v>125</v>
      </c>
      <c r="O27" s="304" t="s">
        <v>125</v>
      </c>
      <c r="P27" s="305">
        <v>82</v>
      </c>
      <c r="Q27" s="305">
        <v>229</v>
      </c>
      <c r="R27" s="305">
        <v>176</v>
      </c>
      <c r="S27" s="304" t="s">
        <v>125</v>
      </c>
      <c r="T27" s="304" t="s">
        <v>125</v>
      </c>
    </row>
    <row r="28" spans="1:20">
      <c r="A28" s="301" t="s">
        <v>142</v>
      </c>
      <c r="B28" s="301" t="s">
        <v>143</v>
      </c>
      <c r="C28" s="301" t="s">
        <v>122</v>
      </c>
      <c r="D28" s="301" t="s">
        <v>123</v>
      </c>
      <c r="E28" s="301" t="s">
        <v>128</v>
      </c>
      <c r="F28" s="304" t="s">
        <v>125</v>
      </c>
      <c r="G28" s="304" t="s">
        <v>125</v>
      </c>
      <c r="H28" s="304" t="s">
        <v>125</v>
      </c>
      <c r="I28" s="304" t="s">
        <v>125</v>
      </c>
      <c r="J28" s="304" t="s">
        <v>125</v>
      </c>
      <c r="K28" s="304" t="s">
        <v>125</v>
      </c>
      <c r="L28" s="304" t="s">
        <v>125</v>
      </c>
      <c r="M28" s="304" t="s">
        <v>125</v>
      </c>
      <c r="N28" s="304" t="s">
        <v>125</v>
      </c>
      <c r="O28" s="304" t="s">
        <v>125</v>
      </c>
      <c r="P28" s="305">
        <v>7803</v>
      </c>
      <c r="Q28" s="305">
        <v>7623</v>
      </c>
      <c r="R28" s="305">
        <v>6704</v>
      </c>
      <c r="S28" s="304" t="s">
        <v>125</v>
      </c>
      <c r="T28" s="304" t="s">
        <v>125</v>
      </c>
    </row>
    <row r="29" spans="1:20">
      <c r="A29" s="301" t="s">
        <v>142</v>
      </c>
      <c r="B29" s="301" t="s">
        <v>143</v>
      </c>
      <c r="C29" s="301" t="s">
        <v>122</v>
      </c>
      <c r="D29" s="301" t="s">
        <v>123</v>
      </c>
      <c r="E29" s="301" t="s">
        <v>129</v>
      </c>
      <c r="F29" s="304" t="s">
        <v>125</v>
      </c>
      <c r="G29" s="304" t="s">
        <v>125</v>
      </c>
      <c r="H29" s="304" t="s">
        <v>125</v>
      </c>
      <c r="I29" s="304" t="s">
        <v>125</v>
      </c>
      <c r="J29" s="304" t="s">
        <v>125</v>
      </c>
      <c r="K29" s="304" t="s">
        <v>125</v>
      </c>
      <c r="L29" s="304" t="s">
        <v>125</v>
      </c>
      <c r="M29" s="304" t="s">
        <v>125</v>
      </c>
      <c r="N29" s="304" t="s">
        <v>125</v>
      </c>
      <c r="O29" s="304" t="s">
        <v>125</v>
      </c>
      <c r="P29" s="305">
        <v>25971</v>
      </c>
      <c r="Q29" s="305">
        <v>27408</v>
      </c>
      <c r="R29" s="305">
        <v>34636</v>
      </c>
      <c r="S29" s="304" t="s">
        <v>125</v>
      </c>
      <c r="T29" s="304" t="s">
        <v>125</v>
      </c>
    </row>
    <row r="30" spans="1:20">
      <c r="A30" s="301" t="s">
        <v>142</v>
      </c>
      <c r="B30" s="301" t="s">
        <v>143</v>
      </c>
      <c r="C30" s="301" t="s">
        <v>122</v>
      </c>
      <c r="D30" s="301" t="s">
        <v>123</v>
      </c>
      <c r="E30" s="301" t="s">
        <v>130</v>
      </c>
      <c r="F30" s="304" t="s">
        <v>125</v>
      </c>
      <c r="G30" s="304" t="s">
        <v>125</v>
      </c>
      <c r="H30" s="304" t="s">
        <v>125</v>
      </c>
      <c r="I30" s="304" t="s">
        <v>125</v>
      </c>
      <c r="J30" s="304" t="s">
        <v>125</v>
      </c>
      <c r="K30" s="304" t="s">
        <v>125</v>
      </c>
      <c r="L30" s="304" t="s">
        <v>125</v>
      </c>
      <c r="M30" s="304" t="s">
        <v>125</v>
      </c>
      <c r="N30" s="304" t="s">
        <v>125</v>
      </c>
      <c r="O30" s="304" t="s">
        <v>125</v>
      </c>
      <c r="P30" s="305">
        <v>5776</v>
      </c>
      <c r="Q30" s="305">
        <v>6539</v>
      </c>
      <c r="R30" s="305">
        <v>6728</v>
      </c>
      <c r="S30" s="304" t="s">
        <v>125</v>
      </c>
      <c r="T30" s="304" t="s">
        <v>125</v>
      </c>
    </row>
    <row r="31" spans="1:20">
      <c r="A31" s="301" t="s">
        <v>142</v>
      </c>
      <c r="B31" s="301" t="s">
        <v>143</v>
      </c>
      <c r="C31" s="301" t="s">
        <v>122</v>
      </c>
      <c r="D31" s="301" t="s">
        <v>123</v>
      </c>
      <c r="E31" s="301" t="s">
        <v>131</v>
      </c>
      <c r="F31" s="304" t="s">
        <v>125</v>
      </c>
      <c r="G31" s="304" t="s">
        <v>125</v>
      </c>
      <c r="H31" s="304" t="s">
        <v>125</v>
      </c>
      <c r="I31" s="304" t="s">
        <v>125</v>
      </c>
      <c r="J31" s="304" t="s">
        <v>125</v>
      </c>
      <c r="K31" s="304" t="s">
        <v>125</v>
      </c>
      <c r="L31" s="304" t="s">
        <v>125</v>
      </c>
      <c r="M31" s="304" t="s">
        <v>125</v>
      </c>
      <c r="N31" s="304" t="s">
        <v>125</v>
      </c>
      <c r="O31" s="304" t="s">
        <v>125</v>
      </c>
      <c r="P31" s="305">
        <v>15251</v>
      </c>
      <c r="Q31" s="305">
        <v>13915</v>
      </c>
      <c r="R31" s="305">
        <v>15999</v>
      </c>
      <c r="S31" s="304" t="s">
        <v>125</v>
      </c>
      <c r="T31" s="304" t="s">
        <v>125</v>
      </c>
    </row>
    <row r="32" spans="1:20">
      <c r="A32" s="301" t="s">
        <v>142</v>
      </c>
      <c r="B32" s="301" t="s">
        <v>143</v>
      </c>
      <c r="C32" s="301" t="s">
        <v>122</v>
      </c>
      <c r="D32" s="301" t="s">
        <v>123</v>
      </c>
      <c r="E32" s="301" t="s">
        <v>132</v>
      </c>
      <c r="F32" s="304" t="s">
        <v>125</v>
      </c>
      <c r="G32" s="304" t="s">
        <v>125</v>
      </c>
      <c r="H32" s="304" t="s">
        <v>125</v>
      </c>
      <c r="I32" s="304" t="s">
        <v>125</v>
      </c>
      <c r="J32" s="304" t="s">
        <v>125</v>
      </c>
      <c r="K32" s="304" t="s">
        <v>125</v>
      </c>
      <c r="L32" s="304" t="s">
        <v>125</v>
      </c>
      <c r="M32" s="304" t="s">
        <v>125</v>
      </c>
      <c r="N32" s="304" t="s">
        <v>125</v>
      </c>
      <c r="O32" s="304" t="s">
        <v>125</v>
      </c>
      <c r="P32" s="305">
        <v>46587</v>
      </c>
      <c r="Q32" s="305">
        <v>40630</v>
      </c>
      <c r="R32" s="305">
        <v>44516</v>
      </c>
      <c r="S32" s="304" t="s">
        <v>125</v>
      </c>
      <c r="T32" s="304" t="s">
        <v>125</v>
      </c>
    </row>
    <row r="33" spans="1:20">
      <c r="A33" s="301" t="s">
        <v>142</v>
      </c>
      <c r="B33" s="301" t="s">
        <v>143</v>
      </c>
      <c r="C33" s="301" t="s">
        <v>122</v>
      </c>
      <c r="D33" s="301" t="s">
        <v>123</v>
      </c>
      <c r="E33" s="301" t="s">
        <v>133</v>
      </c>
      <c r="F33" s="304" t="s">
        <v>125</v>
      </c>
      <c r="G33" s="304" t="s">
        <v>125</v>
      </c>
      <c r="H33" s="304" t="s">
        <v>125</v>
      </c>
      <c r="I33" s="304" t="s">
        <v>125</v>
      </c>
      <c r="J33" s="304" t="s">
        <v>125</v>
      </c>
      <c r="K33" s="304" t="s">
        <v>125</v>
      </c>
      <c r="L33" s="304" t="s">
        <v>125</v>
      </c>
      <c r="M33" s="304" t="s">
        <v>125</v>
      </c>
      <c r="N33" s="304" t="s">
        <v>125</v>
      </c>
      <c r="O33" s="304" t="s">
        <v>125</v>
      </c>
      <c r="P33" s="305">
        <v>27006.639999999999</v>
      </c>
      <c r="Q33" s="305">
        <v>26292.639999999999</v>
      </c>
      <c r="R33" s="305">
        <v>24050.720000000001</v>
      </c>
      <c r="S33" s="304" t="s">
        <v>125</v>
      </c>
      <c r="T33" s="304" t="s">
        <v>125</v>
      </c>
    </row>
    <row r="34" spans="1:20">
      <c r="A34" s="301" t="s">
        <v>142</v>
      </c>
      <c r="B34" s="301" t="s">
        <v>143</v>
      </c>
      <c r="C34" s="301" t="s">
        <v>122</v>
      </c>
      <c r="D34" s="301" t="s">
        <v>123</v>
      </c>
      <c r="E34" s="301" t="s">
        <v>134</v>
      </c>
      <c r="F34" s="304" t="s">
        <v>125</v>
      </c>
      <c r="G34" s="304" t="s">
        <v>125</v>
      </c>
      <c r="H34" s="304" t="s">
        <v>125</v>
      </c>
      <c r="I34" s="304" t="s">
        <v>125</v>
      </c>
      <c r="J34" s="304" t="s">
        <v>125</v>
      </c>
      <c r="K34" s="304" t="s">
        <v>125</v>
      </c>
      <c r="L34" s="304" t="s">
        <v>125</v>
      </c>
      <c r="M34" s="304" t="s">
        <v>125</v>
      </c>
      <c r="N34" s="304" t="s">
        <v>125</v>
      </c>
      <c r="O34" s="304" t="s">
        <v>125</v>
      </c>
      <c r="P34" s="305">
        <v>9070</v>
      </c>
      <c r="Q34" s="305">
        <v>13299</v>
      </c>
      <c r="R34" s="305">
        <v>11067</v>
      </c>
      <c r="S34" s="304" t="s">
        <v>125</v>
      </c>
      <c r="T34" s="304" t="s">
        <v>125</v>
      </c>
    </row>
    <row r="35" spans="1:20">
      <c r="A35" s="301" t="s">
        <v>142</v>
      </c>
      <c r="B35" s="301" t="s">
        <v>143</v>
      </c>
      <c r="C35" s="301" t="s">
        <v>122</v>
      </c>
      <c r="D35" s="301" t="s">
        <v>123</v>
      </c>
      <c r="E35" s="301" t="s">
        <v>135</v>
      </c>
      <c r="F35" s="304" t="s">
        <v>125</v>
      </c>
      <c r="G35" s="304" t="s">
        <v>125</v>
      </c>
      <c r="H35" s="304" t="s">
        <v>125</v>
      </c>
      <c r="I35" s="304" t="s">
        <v>125</v>
      </c>
      <c r="J35" s="304" t="s">
        <v>125</v>
      </c>
      <c r="K35" s="304" t="s">
        <v>125</v>
      </c>
      <c r="L35" s="304" t="s">
        <v>125</v>
      </c>
      <c r="M35" s="304" t="s">
        <v>125</v>
      </c>
      <c r="N35" s="304" t="s">
        <v>125</v>
      </c>
      <c r="O35" s="304" t="s">
        <v>125</v>
      </c>
      <c r="P35" s="305">
        <v>10940</v>
      </c>
      <c r="Q35" s="305">
        <v>10023</v>
      </c>
      <c r="R35" s="305">
        <v>9930</v>
      </c>
      <c r="S35" s="304" t="s">
        <v>125</v>
      </c>
      <c r="T35" s="304" t="s">
        <v>125</v>
      </c>
    </row>
    <row r="36" spans="1:20">
      <c r="A36" s="301" t="s">
        <v>142</v>
      </c>
      <c r="B36" s="301" t="s">
        <v>143</v>
      </c>
      <c r="C36" s="301" t="s">
        <v>122</v>
      </c>
      <c r="D36" s="301" t="s">
        <v>123</v>
      </c>
      <c r="E36" s="301" t="s">
        <v>136</v>
      </c>
      <c r="F36" s="304" t="s">
        <v>125</v>
      </c>
      <c r="G36" s="304" t="s">
        <v>125</v>
      </c>
      <c r="H36" s="304" t="s">
        <v>125</v>
      </c>
      <c r="I36" s="304" t="s">
        <v>125</v>
      </c>
      <c r="J36" s="304" t="s">
        <v>125</v>
      </c>
      <c r="K36" s="304" t="s">
        <v>125</v>
      </c>
      <c r="L36" s="304" t="s">
        <v>125</v>
      </c>
      <c r="M36" s="304" t="s">
        <v>125</v>
      </c>
      <c r="N36" s="304" t="s">
        <v>125</v>
      </c>
      <c r="O36" s="304" t="s">
        <v>125</v>
      </c>
      <c r="P36" s="305">
        <v>0</v>
      </c>
      <c r="Q36" s="305">
        <v>0</v>
      </c>
      <c r="R36" s="305">
        <v>0</v>
      </c>
      <c r="S36" s="304" t="s">
        <v>125</v>
      </c>
      <c r="T36" s="304" t="s">
        <v>125</v>
      </c>
    </row>
    <row r="37" spans="1:20">
      <c r="A37" s="301" t="s">
        <v>142</v>
      </c>
      <c r="B37" s="301" t="s">
        <v>143</v>
      </c>
      <c r="C37" s="301" t="s">
        <v>122</v>
      </c>
      <c r="D37" s="301" t="s">
        <v>123</v>
      </c>
      <c r="E37" s="301" t="s">
        <v>137</v>
      </c>
      <c r="F37" s="304" t="s">
        <v>125</v>
      </c>
      <c r="G37" s="304" t="s">
        <v>125</v>
      </c>
      <c r="H37" s="304" t="s">
        <v>125</v>
      </c>
      <c r="I37" s="304" t="s">
        <v>125</v>
      </c>
      <c r="J37" s="304" t="s">
        <v>125</v>
      </c>
      <c r="K37" s="304" t="s">
        <v>125</v>
      </c>
      <c r="L37" s="304" t="s">
        <v>125</v>
      </c>
      <c r="M37" s="304" t="s">
        <v>125</v>
      </c>
      <c r="N37" s="304" t="s">
        <v>125</v>
      </c>
      <c r="O37" s="304" t="s">
        <v>125</v>
      </c>
      <c r="P37" s="305">
        <v>0</v>
      </c>
      <c r="Q37" s="305">
        <v>0</v>
      </c>
      <c r="R37" s="305">
        <v>0</v>
      </c>
      <c r="S37" s="304" t="s">
        <v>125</v>
      </c>
      <c r="T37" s="304" t="s">
        <v>125</v>
      </c>
    </row>
    <row r="38" spans="1:20">
      <c r="A38" s="301" t="s">
        <v>142</v>
      </c>
      <c r="B38" s="301" t="s">
        <v>143</v>
      </c>
      <c r="C38" s="301" t="s">
        <v>122</v>
      </c>
      <c r="D38" s="301" t="s">
        <v>123</v>
      </c>
      <c r="E38" s="301" t="s">
        <v>138</v>
      </c>
      <c r="F38" s="304" t="s">
        <v>125</v>
      </c>
      <c r="G38" s="304" t="s">
        <v>125</v>
      </c>
      <c r="H38" s="304" t="s">
        <v>125</v>
      </c>
      <c r="I38" s="304" t="s">
        <v>125</v>
      </c>
      <c r="J38" s="304" t="s">
        <v>125</v>
      </c>
      <c r="K38" s="304" t="s">
        <v>125</v>
      </c>
      <c r="L38" s="304" t="s">
        <v>125</v>
      </c>
      <c r="M38" s="304" t="s">
        <v>125</v>
      </c>
      <c r="N38" s="304" t="s">
        <v>125</v>
      </c>
      <c r="O38" s="304" t="s">
        <v>125</v>
      </c>
      <c r="P38" s="305">
        <v>0</v>
      </c>
      <c r="Q38" s="305">
        <v>0</v>
      </c>
      <c r="R38" s="305">
        <v>0</v>
      </c>
      <c r="S38" s="304" t="s">
        <v>125</v>
      </c>
      <c r="T38" s="304" t="s">
        <v>125</v>
      </c>
    </row>
    <row r="39" spans="1:20">
      <c r="A39" s="301" t="s">
        <v>142</v>
      </c>
      <c r="B39" s="301" t="s">
        <v>143</v>
      </c>
      <c r="C39" s="301" t="s">
        <v>122</v>
      </c>
      <c r="D39" s="301" t="s">
        <v>123</v>
      </c>
      <c r="E39" s="301" t="s">
        <v>139</v>
      </c>
      <c r="F39" s="304" t="s">
        <v>125</v>
      </c>
      <c r="G39" s="304" t="s">
        <v>125</v>
      </c>
      <c r="H39" s="304" t="s">
        <v>125</v>
      </c>
      <c r="I39" s="304" t="s">
        <v>125</v>
      </c>
      <c r="J39" s="304" t="s">
        <v>125</v>
      </c>
      <c r="K39" s="304" t="s">
        <v>125</v>
      </c>
      <c r="L39" s="304" t="s">
        <v>125</v>
      </c>
      <c r="M39" s="304" t="s">
        <v>125</v>
      </c>
      <c r="N39" s="304" t="s">
        <v>125</v>
      </c>
      <c r="O39" s="304" t="s">
        <v>125</v>
      </c>
      <c r="P39" s="305">
        <v>0</v>
      </c>
      <c r="Q39" s="305">
        <v>0</v>
      </c>
      <c r="R39" s="305">
        <v>0</v>
      </c>
      <c r="S39" s="304" t="s">
        <v>125</v>
      </c>
      <c r="T39" s="304" t="s">
        <v>125</v>
      </c>
    </row>
    <row r="40" spans="1:20">
      <c r="A40" s="301" t="s">
        <v>142</v>
      </c>
      <c r="B40" s="301" t="s">
        <v>143</v>
      </c>
      <c r="C40" s="301" t="s">
        <v>122</v>
      </c>
      <c r="D40" s="301" t="s">
        <v>123</v>
      </c>
      <c r="E40" s="301" t="s">
        <v>140</v>
      </c>
      <c r="F40" s="304" t="s">
        <v>125</v>
      </c>
      <c r="G40" s="304" t="s">
        <v>125</v>
      </c>
      <c r="H40" s="304" t="s">
        <v>125</v>
      </c>
      <c r="I40" s="304" t="s">
        <v>125</v>
      </c>
      <c r="J40" s="304" t="s">
        <v>125</v>
      </c>
      <c r="K40" s="304" t="s">
        <v>125</v>
      </c>
      <c r="L40" s="304" t="s">
        <v>125</v>
      </c>
      <c r="M40" s="304" t="s">
        <v>125</v>
      </c>
      <c r="N40" s="304" t="s">
        <v>125</v>
      </c>
      <c r="O40" s="304" t="s">
        <v>125</v>
      </c>
      <c r="P40" s="305">
        <v>0</v>
      </c>
      <c r="Q40" s="305">
        <v>0</v>
      </c>
      <c r="R40" s="305">
        <v>0</v>
      </c>
      <c r="S40" s="304" t="s">
        <v>125</v>
      </c>
      <c r="T40" s="304" t="s">
        <v>125</v>
      </c>
    </row>
    <row r="41" spans="1:20">
      <c r="A41" s="301" t="s">
        <v>142</v>
      </c>
      <c r="B41" s="301" t="s">
        <v>143</v>
      </c>
      <c r="C41" s="301" t="s">
        <v>122</v>
      </c>
      <c r="D41" s="301" t="s">
        <v>123</v>
      </c>
      <c r="E41" s="301" t="s">
        <v>141</v>
      </c>
      <c r="F41" s="304" t="s">
        <v>125</v>
      </c>
      <c r="G41" s="304" t="s">
        <v>125</v>
      </c>
      <c r="H41" s="304" t="s">
        <v>125</v>
      </c>
      <c r="I41" s="304" t="s">
        <v>125</v>
      </c>
      <c r="J41" s="304" t="s">
        <v>125</v>
      </c>
      <c r="K41" s="304" t="s">
        <v>125</v>
      </c>
      <c r="L41" s="304" t="s">
        <v>125</v>
      </c>
      <c r="M41" s="304" t="s">
        <v>125</v>
      </c>
      <c r="N41" s="304" t="s">
        <v>125</v>
      </c>
      <c r="O41" s="304" t="s">
        <v>125</v>
      </c>
      <c r="P41" s="305">
        <v>0</v>
      </c>
      <c r="Q41" s="305">
        <v>0</v>
      </c>
      <c r="R41" s="305">
        <v>0</v>
      </c>
      <c r="S41" s="304" t="s">
        <v>125</v>
      </c>
      <c r="T41" s="304" t="s">
        <v>125</v>
      </c>
    </row>
    <row r="42" spans="1:20">
      <c r="A42" s="301" t="s">
        <v>144</v>
      </c>
      <c r="B42" s="301" t="s">
        <v>121</v>
      </c>
      <c r="C42" s="301" t="s">
        <v>122</v>
      </c>
      <c r="D42" s="301" t="s">
        <v>108</v>
      </c>
      <c r="E42" s="301" t="s">
        <v>124</v>
      </c>
      <c r="F42" s="304" t="s">
        <v>125</v>
      </c>
      <c r="G42" s="304" t="s">
        <v>125</v>
      </c>
      <c r="H42" s="304" t="s">
        <v>125</v>
      </c>
      <c r="I42" s="304" t="s">
        <v>125</v>
      </c>
      <c r="J42" s="304" t="s">
        <v>125</v>
      </c>
      <c r="K42" s="304" t="s">
        <v>125</v>
      </c>
      <c r="L42" s="304" t="s">
        <v>125</v>
      </c>
      <c r="M42" s="305">
        <v>26251</v>
      </c>
      <c r="N42" s="305">
        <v>26296</v>
      </c>
      <c r="O42" s="305">
        <v>24620</v>
      </c>
      <c r="P42" s="304" t="s">
        <v>125</v>
      </c>
      <c r="Q42" s="304" t="s">
        <v>125</v>
      </c>
      <c r="R42" s="304" t="s">
        <v>125</v>
      </c>
      <c r="S42" s="304" t="s">
        <v>125</v>
      </c>
      <c r="T42" s="304" t="s">
        <v>125</v>
      </c>
    </row>
    <row r="43" spans="1:20">
      <c r="A43" s="301" t="s">
        <v>144</v>
      </c>
      <c r="B43" s="301" t="s">
        <v>121</v>
      </c>
      <c r="C43" s="301" t="s">
        <v>122</v>
      </c>
      <c r="D43" s="301" t="s">
        <v>108</v>
      </c>
      <c r="E43" s="301" t="s">
        <v>126</v>
      </c>
      <c r="F43" s="304" t="s">
        <v>125</v>
      </c>
      <c r="G43" s="304" t="s">
        <v>125</v>
      </c>
      <c r="H43" s="304" t="s">
        <v>125</v>
      </c>
      <c r="I43" s="304" t="s">
        <v>125</v>
      </c>
      <c r="J43" s="304" t="s">
        <v>125</v>
      </c>
      <c r="K43" s="304" t="s">
        <v>125</v>
      </c>
      <c r="L43" s="304" t="s">
        <v>125</v>
      </c>
      <c r="M43" s="305">
        <v>7963</v>
      </c>
      <c r="N43" s="305">
        <v>9320</v>
      </c>
      <c r="O43" s="305">
        <v>9289</v>
      </c>
      <c r="P43" s="304" t="s">
        <v>125</v>
      </c>
      <c r="Q43" s="304" t="s">
        <v>125</v>
      </c>
      <c r="R43" s="304" t="s">
        <v>125</v>
      </c>
      <c r="S43" s="304" t="s">
        <v>125</v>
      </c>
      <c r="T43" s="304" t="s">
        <v>125</v>
      </c>
    </row>
    <row r="44" spans="1:20">
      <c r="A44" s="301" t="s">
        <v>144</v>
      </c>
      <c r="B44" s="301" t="s">
        <v>121</v>
      </c>
      <c r="C44" s="301" t="s">
        <v>122</v>
      </c>
      <c r="D44" s="301" t="s">
        <v>108</v>
      </c>
      <c r="E44" s="301" t="s">
        <v>127</v>
      </c>
      <c r="F44" s="304" t="s">
        <v>125</v>
      </c>
      <c r="G44" s="304" t="s">
        <v>125</v>
      </c>
      <c r="H44" s="304" t="s">
        <v>125</v>
      </c>
      <c r="I44" s="304" t="s">
        <v>125</v>
      </c>
      <c r="J44" s="304" t="s">
        <v>125</v>
      </c>
      <c r="K44" s="304" t="s">
        <v>125</v>
      </c>
      <c r="L44" s="304" t="s">
        <v>125</v>
      </c>
      <c r="M44" s="305">
        <v>551</v>
      </c>
      <c r="N44" s="305">
        <v>551</v>
      </c>
      <c r="O44" s="305">
        <v>518</v>
      </c>
      <c r="P44" s="304" t="s">
        <v>125</v>
      </c>
      <c r="Q44" s="304" t="s">
        <v>125</v>
      </c>
      <c r="R44" s="304" t="s">
        <v>125</v>
      </c>
      <c r="S44" s="304" t="s">
        <v>125</v>
      </c>
      <c r="T44" s="304" t="s">
        <v>125</v>
      </c>
    </row>
    <row r="45" spans="1:20">
      <c r="A45" s="301" t="s">
        <v>144</v>
      </c>
      <c r="B45" s="301" t="s">
        <v>121</v>
      </c>
      <c r="C45" s="301" t="s">
        <v>122</v>
      </c>
      <c r="D45" s="301" t="s">
        <v>108</v>
      </c>
      <c r="E45" s="301" t="s">
        <v>128</v>
      </c>
      <c r="F45" s="304" t="s">
        <v>125</v>
      </c>
      <c r="G45" s="304" t="s">
        <v>125</v>
      </c>
      <c r="H45" s="304" t="s">
        <v>125</v>
      </c>
      <c r="I45" s="304" t="s">
        <v>125</v>
      </c>
      <c r="J45" s="304" t="s">
        <v>125</v>
      </c>
      <c r="K45" s="304" t="s">
        <v>125</v>
      </c>
      <c r="L45" s="304" t="s">
        <v>125</v>
      </c>
      <c r="M45" s="305">
        <v>14179</v>
      </c>
      <c r="N45" s="305">
        <v>14523.77731731629</v>
      </c>
      <c r="O45" s="305">
        <v>12618.78054114995</v>
      </c>
      <c r="P45" s="304" t="s">
        <v>125</v>
      </c>
      <c r="Q45" s="304" t="s">
        <v>125</v>
      </c>
      <c r="R45" s="304" t="s">
        <v>125</v>
      </c>
      <c r="S45" s="304" t="s">
        <v>125</v>
      </c>
      <c r="T45" s="304" t="s">
        <v>125</v>
      </c>
    </row>
    <row r="46" spans="1:20">
      <c r="A46" s="301" t="s">
        <v>144</v>
      </c>
      <c r="B46" s="301" t="s">
        <v>121</v>
      </c>
      <c r="C46" s="301" t="s">
        <v>122</v>
      </c>
      <c r="D46" s="301" t="s">
        <v>108</v>
      </c>
      <c r="E46" s="301" t="s">
        <v>129</v>
      </c>
      <c r="F46" s="304" t="s">
        <v>125</v>
      </c>
      <c r="G46" s="304" t="s">
        <v>125</v>
      </c>
      <c r="H46" s="304" t="s">
        <v>125</v>
      </c>
      <c r="I46" s="304" t="s">
        <v>125</v>
      </c>
      <c r="J46" s="304" t="s">
        <v>125</v>
      </c>
      <c r="K46" s="304" t="s">
        <v>125</v>
      </c>
      <c r="L46" s="304" t="s">
        <v>125</v>
      </c>
      <c r="M46" s="305">
        <v>31466</v>
      </c>
      <c r="N46" s="305">
        <v>30362</v>
      </c>
      <c r="O46" s="305">
        <v>28752</v>
      </c>
      <c r="P46" s="304" t="s">
        <v>125</v>
      </c>
      <c r="Q46" s="304" t="s">
        <v>125</v>
      </c>
      <c r="R46" s="304" t="s">
        <v>125</v>
      </c>
      <c r="S46" s="304" t="s">
        <v>125</v>
      </c>
      <c r="T46" s="304" t="s">
        <v>125</v>
      </c>
    </row>
    <row r="47" spans="1:20">
      <c r="A47" s="301" t="s">
        <v>144</v>
      </c>
      <c r="B47" s="301" t="s">
        <v>121</v>
      </c>
      <c r="C47" s="301" t="s">
        <v>122</v>
      </c>
      <c r="D47" s="301" t="s">
        <v>108</v>
      </c>
      <c r="E47" s="301" t="s">
        <v>130</v>
      </c>
      <c r="F47" s="304" t="s">
        <v>125</v>
      </c>
      <c r="G47" s="304" t="s">
        <v>125</v>
      </c>
      <c r="H47" s="304" t="s">
        <v>125</v>
      </c>
      <c r="I47" s="304" t="s">
        <v>125</v>
      </c>
      <c r="J47" s="304" t="s">
        <v>125</v>
      </c>
      <c r="K47" s="304" t="s">
        <v>125</v>
      </c>
      <c r="L47" s="304" t="s">
        <v>125</v>
      </c>
      <c r="M47" s="305">
        <v>8570</v>
      </c>
      <c r="N47" s="305">
        <v>9157</v>
      </c>
      <c r="O47" s="305">
        <v>9072</v>
      </c>
      <c r="P47" s="304" t="s">
        <v>125</v>
      </c>
      <c r="Q47" s="304" t="s">
        <v>125</v>
      </c>
      <c r="R47" s="304" t="s">
        <v>125</v>
      </c>
      <c r="S47" s="304" t="s">
        <v>125</v>
      </c>
      <c r="T47" s="304" t="s">
        <v>125</v>
      </c>
    </row>
    <row r="48" spans="1:20">
      <c r="A48" s="301" t="s">
        <v>144</v>
      </c>
      <c r="B48" s="301" t="s">
        <v>121</v>
      </c>
      <c r="C48" s="301" t="s">
        <v>122</v>
      </c>
      <c r="D48" s="301" t="s">
        <v>108</v>
      </c>
      <c r="E48" s="301" t="s">
        <v>131</v>
      </c>
      <c r="F48" s="304" t="s">
        <v>125</v>
      </c>
      <c r="G48" s="304" t="s">
        <v>125</v>
      </c>
      <c r="H48" s="304" t="s">
        <v>125</v>
      </c>
      <c r="I48" s="304" t="s">
        <v>125</v>
      </c>
      <c r="J48" s="304" t="s">
        <v>125</v>
      </c>
      <c r="K48" s="304" t="s">
        <v>125</v>
      </c>
      <c r="L48" s="304" t="s">
        <v>125</v>
      </c>
      <c r="M48" s="305">
        <v>8099</v>
      </c>
      <c r="N48" s="305">
        <v>10417.165926857049</v>
      </c>
      <c r="O48" s="305">
        <v>10468.454413324431</v>
      </c>
      <c r="P48" s="304" t="s">
        <v>125</v>
      </c>
      <c r="Q48" s="304" t="s">
        <v>125</v>
      </c>
      <c r="R48" s="304" t="s">
        <v>125</v>
      </c>
      <c r="S48" s="304" t="s">
        <v>125</v>
      </c>
      <c r="T48" s="304" t="s">
        <v>125</v>
      </c>
    </row>
    <row r="49" spans="1:20">
      <c r="A49" s="301" t="s">
        <v>144</v>
      </c>
      <c r="B49" s="301" t="s">
        <v>121</v>
      </c>
      <c r="C49" s="301" t="s">
        <v>122</v>
      </c>
      <c r="D49" s="301" t="s">
        <v>108</v>
      </c>
      <c r="E49" s="301" t="s">
        <v>132</v>
      </c>
      <c r="F49" s="304" t="s">
        <v>125</v>
      </c>
      <c r="G49" s="304" t="s">
        <v>125</v>
      </c>
      <c r="H49" s="304" t="s">
        <v>125</v>
      </c>
      <c r="I49" s="304" t="s">
        <v>125</v>
      </c>
      <c r="J49" s="304" t="s">
        <v>125</v>
      </c>
      <c r="K49" s="304" t="s">
        <v>125</v>
      </c>
      <c r="L49" s="304" t="s">
        <v>125</v>
      </c>
      <c r="M49" s="305">
        <v>24351</v>
      </c>
      <c r="N49" s="305">
        <v>23599</v>
      </c>
      <c r="O49" s="305">
        <v>27495</v>
      </c>
      <c r="P49" s="304" t="s">
        <v>125</v>
      </c>
      <c r="Q49" s="304" t="s">
        <v>125</v>
      </c>
      <c r="R49" s="304" t="s">
        <v>125</v>
      </c>
      <c r="S49" s="304" t="s">
        <v>125</v>
      </c>
      <c r="T49" s="304" t="s">
        <v>125</v>
      </c>
    </row>
    <row r="50" spans="1:20">
      <c r="A50" s="301" t="s">
        <v>144</v>
      </c>
      <c r="B50" s="301" t="s">
        <v>121</v>
      </c>
      <c r="C50" s="301" t="s">
        <v>122</v>
      </c>
      <c r="D50" s="301" t="s">
        <v>108</v>
      </c>
      <c r="E50" s="301" t="s">
        <v>133</v>
      </c>
      <c r="F50" s="304" t="s">
        <v>125</v>
      </c>
      <c r="G50" s="304" t="s">
        <v>125</v>
      </c>
      <c r="H50" s="304" t="s">
        <v>125</v>
      </c>
      <c r="I50" s="304" t="s">
        <v>125</v>
      </c>
      <c r="J50" s="304" t="s">
        <v>125</v>
      </c>
      <c r="K50" s="304" t="s">
        <v>125</v>
      </c>
      <c r="L50" s="304" t="s">
        <v>125</v>
      </c>
      <c r="M50" s="305">
        <v>25864.5</v>
      </c>
      <c r="N50" s="305">
        <v>25865.05</v>
      </c>
      <c r="O50" s="305">
        <v>27575.933552957242</v>
      </c>
      <c r="P50" s="304" t="s">
        <v>125</v>
      </c>
      <c r="Q50" s="304" t="s">
        <v>125</v>
      </c>
      <c r="R50" s="304" t="s">
        <v>125</v>
      </c>
      <c r="S50" s="304" t="s">
        <v>125</v>
      </c>
      <c r="T50" s="304" t="s">
        <v>125</v>
      </c>
    </row>
    <row r="51" spans="1:20">
      <c r="A51" s="301" t="s">
        <v>144</v>
      </c>
      <c r="B51" s="301" t="s">
        <v>121</v>
      </c>
      <c r="C51" s="301" t="s">
        <v>122</v>
      </c>
      <c r="D51" s="301" t="s">
        <v>108</v>
      </c>
      <c r="E51" s="301" t="s">
        <v>134</v>
      </c>
      <c r="F51" s="304" t="s">
        <v>125</v>
      </c>
      <c r="G51" s="304" t="s">
        <v>125</v>
      </c>
      <c r="H51" s="304" t="s">
        <v>125</v>
      </c>
      <c r="I51" s="304" t="s">
        <v>125</v>
      </c>
      <c r="J51" s="304" t="s">
        <v>125</v>
      </c>
      <c r="K51" s="304" t="s">
        <v>125</v>
      </c>
      <c r="L51" s="304" t="s">
        <v>125</v>
      </c>
      <c r="M51" s="305">
        <v>6191</v>
      </c>
      <c r="N51" s="305">
        <v>5238</v>
      </c>
      <c r="O51" s="305">
        <v>5039</v>
      </c>
      <c r="P51" s="304" t="s">
        <v>125</v>
      </c>
      <c r="Q51" s="304" t="s">
        <v>125</v>
      </c>
      <c r="R51" s="304" t="s">
        <v>125</v>
      </c>
      <c r="S51" s="304" t="s">
        <v>125</v>
      </c>
      <c r="T51" s="304" t="s">
        <v>125</v>
      </c>
    </row>
    <row r="52" spans="1:20">
      <c r="A52" s="301" t="s">
        <v>144</v>
      </c>
      <c r="B52" s="301" t="s">
        <v>121</v>
      </c>
      <c r="C52" s="301" t="s">
        <v>122</v>
      </c>
      <c r="D52" s="301" t="s">
        <v>108</v>
      </c>
      <c r="E52" s="301" t="s">
        <v>135</v>
      </c>
      <c r="F52" s="304" t="s">
        <v>125</v>
      </c>
      <c r="G52" s="304" t="s">
        <v>125</v>
      </c>
      <c r="H52" s="304" t="s">
        <v>125</v>
      </c>
      <c r="I52" s="304" t="s">
        <v>125</v>
      </c>
      <c r="J52" s="304" t="s">
        <v>125</v>
      </c>
      <c r="K52" s="304" t="s">
        <v>125</v>
      </c>
      <c r="L52" s="304" t="s">
        <v>125</v>
      </c>
      <c r="M52" s="305">
        <v>16047</v>
      </c>
      <c r="N52" s="305">
        <v>16367.94</v>
      </c>
      <c r="O52" s="305">
        <v>16695.2988</v>
      </c>
      <c r="P52" s="304" t="s">
        <v>125</v>
      </c>
      <c r="Q52" s="304" t="s">
        <v>125</v>
      </c>
      <c r="R52" s="304" t="s">
        <v>125</v>
      </c>
      <c r="S52" s="304" t="s">
        <v>125</v>
      </c>
      <c r="T52" s="304" t="s">
        <v>125</v>
      </c>
    </row>
    <row r="53" spans="1:20">
      <c r="A53" s="301" t="s">
        <v>144</v>
      </c>
      <c r="B53" s="301" t="s">
        <v>121</v>
      </c>
      <c r="C53" s="301" t="s">
        <v>122</v>
      </c>
      <c r="D53" s="301" t="s">
        <v>108</v>
      </c>
      <c r="E53" s="301" t="s">
        <v>136</v>
      </c>
      <c r="F53" s="304" t="s">
        <v>125</v>
      </c>
      <c r="G53" s="304" t="s">
        <v>125</v>
      </c>
      <c r="H53" s="304" t="s">
        <v>125</v>
      </c>
      <c r="I53" s="304" t="s">
        <v>125</v>
      </c>
      <c r="J53" s="304" t="s">
        <v>125</v>
      </c>
      <c r="K53" s="304" t="s">
        <v>125</v>
      </c>
      <c r="L53" s="304" t="s">
        <v>125</v>
      </c>
      <c r="M53" s="305">
        <v>11993</v>
      </c>
      <c r="N53" s="305">
        <v>9517</v>
      </c>
      <c r="O53" s="305">
        <v>9706</v>
      </c>
      <c r="P53" s="304" t="s">
        <v>125</v>
      </c>
      <c r="Q53" s="304" t="s">
        <v>125</v>
      </c>
      <c r="R53" s="304" t="s">
        <v>125</v>
      </c>
      <c r="S53" s="304" t="s">
        <v>125</v>
      </c>
      <c r="T53" s="304" t="s">
        <v>125</v>
      </c>
    </row>
    <row r="54" spans="1:20">
      <c r="A54" s="301" t="s">
        <v>144</v>
      </c>
      <c r="B54" s="301" t="s">
        <v>121</v>
      </c>
      <c r="C54" s="301" t="s">
        <v>122</v>
      </c>
      <c r="D54" s="301" t="s">
        <v>108</v>
      </c>
      <c r="E54" s="301" t="s">
        <v>137</v>
      </c>
      <c r="F54" s="304" t="s">
        <v>125</v>
      </c>
      <c r="G54" s="304" t="s">
        <v>125</v>
      </c>
      <c r="H54" s="304" t="s">
        <v>125</v>
      </c>
      <c r="I54" s="304" t="s">
        <v>125</v>
      </c>
      <c r="J54" s="304" t="s">
        <v>125</v>
      </c>
      <c r="K54" s="304" t="s">
        <v>125</v>
      </c>
      <c r="L54" s="304" t="s">
        <v>125</v>
      </c>
      <c r="M54" s="305">
        <v>5244</v>
      </c>
      <c r="N54" s="305">
        <v>5400</v>
      </c>
      <c r="O54" s="305">
        <v>5300</v>
      </c>
      <c r="P54" s="304" t="s">
        <v>125</v>
      </c>
      <c r="Q54" s="304" t="s">
        <v>125</v>
      </c>
      <c r="R54" s="304" t="s">
        <v>125</v>
      </c>
      <c r="S54" s="304" t="s">
        <v>125</v>
      </c>
      <c r="T54" s="304" t="s">
        <v>125</v>
      </c>
    </row>
    <row r="55" spans="1:20">
      <c r="A55" s="301" t="s">
        <v>144</v>
      </c>
      <c r="B55" s="301" t="s">
        <v>121</v>
      </c>
      <c r="C55" s="301" t="s">
        <v>122</v>
      </c>
      <c r="D55" s="301" t="s">
        <v>108</v>
      </c>
      <c r="E55" s="301" t="s">
        <v>138</v>
      </c>
      <c r="F55" s="304" t="s">
        <v>125</v>
      </c>
      <c r="G55" s="304" t="s">
        <v>125</v>
      </c>
      <c r="H55" s="304" t="s">
        <v>125</v>
      </c>
      <c r="I55" s="304" t="s">
        <v>125</v>
      </c>
      <c r="J55" s="304" t="s">
        <v>125</v>
      </c>
      <c r="K55" s="304" t="s">
        <v>125</v>
      </c>
      <c r="L55" s="304" t="s">
        <v>125</v>
      </c>
      <c r="M55" s="305">
        <v>2828</v>
      </c>
      <c r="N55" s="305">
        <v>2000</v>
      </c>
      <c r="O55" s="305">
        <v>2000</v>
      </c>
      <c r="P55" s="304" t="s">
        <v>125</v>
      </c>
      <c r="Q55" s="304" t="s">
        <v>125</v>
      </c>
      <c r="R55" s="304" t="s">
        <v>125</v>
      </c>
      <c r="S55" s="304" t="s">
        <v>125</v>
      </c>
      <c r="T55" s="304" t="s">
        <v>125</v>
      </c>
    </row>
    <row r="56" spans="1:20">
      <c r="A56" s="301" t="s">
        <v>144</v>
      </c>
      <c r="B56" s="301" t="s">
        <v>121</v>
      </c>
      <c r="C56" s="301" t="s">
        <v>122</v>
      </c>
      <c r="D56" s="301" t="s">
        <v>108</v>
      </c>
      <c r="E56" s="301" t="s">
        <v>139</v>
      </c>
      <c r="F56" s="304" t="s">
        <v>125</v>
      </c>
      <c r="G56" s="304" t="s">
        <v>125</v>
      </c>
      <c r="H56" s="304" t="s">
        <v>125</v>
      </c>
      <c r="I56" s="304" t="s">
        <v>125</v>
      </c>
      <c r="J56" s="304" t="s">
        <v>125</v>
      </c>
      <c r="K56" s="304" t="s">
        <v>125</v>
      </c>
      <c r="L56" s="304" t="s">
        <v>125</v>
      </c>
      <c r="M56" s="305">
        <v>9522</v>
      </c>
      <c r="N56" s="305">
        <v>12280</v>
      </c>
      <c r="O56" s="305">
        <v>12465</v>
      </c>
      <c r="P56" s="304" t="s">
        <v>125</v>
      </c>
      <c r="Q56" s="304" t="s">
        <v>125</v>
      </c>
      <c r="R56" s="304" t="s">
        <v>125</v>
      </c>
      <c r="S56" s="304" t="s">
        <v>125</v>
      </c>
      <c r="T56" s="304" t="s">
        <v>125</v>
      </c>
    </row>
    <row r="57" spans="1:20">
      <c r="A57" s="301" t="s">
        <v>144</v>
      </c>
      <c r="B57" s="301" t="s">
        <v>121</v>
      </c>
      <c r="C57" s="301" t="s">
        <v>122</v>
      </c>
      <c r="D57" s="301" t="s">
        <v>108</v>
      </c>
      <c r="E57" s="301" t="s">
        <v>140</v>
      </c>
      <c r="F57" s="304" t="s">
        <v>125</v>
      </c>
      <c r="G57" s="304" t="s">
        <v>125</v>
      </c>
      <c r="H57" s="304" t="s">
        <v>125</v>
      </c>
      <c r="I57" s="304" t="s">
        <v>125</v>
      </c>
      <c r="J57" s="304" t="s">
        <v>125</v>
      </c>
      <c r="K57" s="304" t="s">
        <v>125</v>
      </c>
      <c r="L57" s="304" t="s">
        <v>125</v>
      </c>
      <c r="M57" s="305">
        <v>6047</v>
      </c>
      <c r="N57" s="305">
        <v>6102.740362849926</v>
      </c>
      <c r="O57" s="305">
        <v>6270.8246502822403</v>
      </c>
      <c r="P57" s="304" t="s">
        <v>125</v>
      </c>
      <c r="Q57" s="304" t="s">
        <v>125</v>
      </c>
      <c r="R57" s="304" t="s">
        <v>125</v>
      </c>
      <c r="S57" s="304" t="s">
        <v>125</v>
      </c>
      <c r="T57" s="304" t="s">
        <v>125</v>
      </c>
    </row>
    <row r="58" spans="1:20">
      <c r="A58" s="301" t="s">
        <v>144</v>
      </c>
      <c r="B58" s="301" t="s">
        <v>121</v>
      </c>
      <c r="C58" s="301" t="s">
        <v>122</v>
      </c>
      <c r="D58" s="301" t="s">
        <v>108</v>
      </c>
      <c r="E58" s="301" t="s">
        <v>141</v>
      </c>
      <c r="F58" s="304" t="s">
        <v>125</v>
      </c>
      <c r="G58" s="304" t="s">
        <v>125</v>
      </c>
      <c r="H58" s="304" t="s">
        <v>125</v>
      </c>
      <c r="I58" s="304" t="s">
        <v>125</v>
      </c>
      <c r="J58" s="304" t="s">
        <v>125</v>
      </c>
      <c r="K58" s="304" t="s">
        <v>125</v>
      </c>
      <c r="L58" s="304" t="s">
        <v>125</v>
      </c>
      <c r="M58" s="305">
        <v>1327</v>
      </c>
      <c r="N58" s="305">
        <v>2413</v>
      </c>
      <c r="O58" s="305">
        <v>1953</v>
      </c>
      <c r="P58" s="304" t="s">
        <v>125</v>
      </c>
      <c r="Q58" s="304" t="s">
        <v>125</v>
      </c>
      <c r="R58" s="304" t="s">
        <v>125</v>
      </c>
      <c r="S58" s="304" t="s">
        <v>125</v>
      </c>
      <c r="T58" s="304" t="s">
        <v>125</v>
      </c>
    </row>
    <row r="59" spans="1:20">
      <c r="A59" s="301" t="s">
        <v>145</v>
      </c>
      <c r="B59" s="301" t="s">
        <v>143</v>
      </c>
      <c r="C59" s="301" t="s">
        <v>122</v>
      </c>
      <c r="D59" s="301" t="s">
        <v>108</v>
      </c>
      <c r="E59" s="301" t="s">
        <v>124</v>
      </c>
      <c r="F59" s="304" t="s">
        <v>125</v>
      </c>
      <c r="G59" s="304" t="s">
        <v>125</v>
      </c>
      <c r="H59" s="304" t="s">
        <v>125</v>
      </c>
      <c r="I59" s="304" t="s">
        <v>125</v>
      </c>
      <c r="J59" s="304" t="s">
        <v>125</v>
      </c>
      <c r="K59" s="304" t="s">
        <v>125</v>
      </c>
      <c r="L59" s="304" t="s">
        <v>125</v>
      </c>
      <c r="M59" s="305">
        <v>29874</v>
      </c>
      <c r="N59" s="305">
        <v>31029</v>
      </c>
      <c r="O59" s="305">
        <v>29052</v>
      </c>
      <c r="P59" s="304" t="s">
        <v>125</v>
      </c>
      <c r="Q59" s="304" t="s">
        <v>125</v>
      </c>
      <c r="R59" s="304" t="s">
        <v>125</v>
      </c>
      <c r="S59" s="304" t="s">
        <v>125</v>
      </c>
      <c r="T59" s="304" t="s">
        <v>125</v>
      </c>
    </row>
    <row r="60" spans="1:20">
      <c r="A60" s="301" t="s">
        <v>145</v>
      </c>
      <c r="B60" s="301" t="s">
        <v>143</v>
      </c>
      <c r="C60" s="301" t="s">
        <v>122</v>
      </c>
      <c r="D60" s="301" t="s">
        <v>108</v>
      </c>
      <c r="E60" s="301" t="s">
        <v>126</v>
      </c>
      <c r="F60" s="304" t="s">
        <v>125</v>
      </c>
      <c r="G60" s="304" t="s">
        <v>125</v>
      </c>
      <c r="H60" s="304" t="s">
        <v>125</v>
      </c>
      <c r="I60" s="304" t="s">
        <v>125</v>
      </c>
      <c r="J60" s="304" t="s">
        <v>125</v>
      </c>
      <c r="K60" s="304" t="s">
        <v>125</v>
      </c>
      <c r="L60" s="304" t="s">
        <v>125</v>
      </c>
      <c r="M60" s="305">
        <v>9838</v>
      </c>
      <c r="N60" s="305">
        <v>9980</v>
      </c>
      <c r="O60" s="305">
        <v>9946</v>
      </c>
      <c r="P60" s="304" t="s">
        <v>125</v>
      </c>
      <c r="Q60" s="304" t="s">
        <v>125</v>
      </c>
      <c r="R60" s="304" t="s">
        <v>125</v>
      </c>
      <c r="S60" s="304" t="s">
        <v>125</v>
      </c>
      <c r="T60" s="304" t="s">
        <v>125</v>
      </c>
    </row>
    <row r="61" spans="1:20">
      <c r="A61" s="301" t="s">
        <v>145</v>
      </c>
      <c r="B61" s="301" t="s">
        <v>143</v>
      </c>
      <c r="C61" s="301" t="s">
        <v>122</v>
      </c>
      <c r="D61" s="301" t="s">
        <v>108</v>
      </c>
      <c r="E61" s="301" t="s">
        <v>127</v>
      </c>
      <c r="F61" s="304" t="s">
        <v>125</v>
      </c>
      <c r="G61" s="304" t="s">
        <v>125</v>
      </c>
      <c r="H61" s="304" t="s">
        <v>125</v>
      </c>
      <c r="I61" s="304" t="s">
        <v>125</v>
      </c>
      <c r="J61" s="304" t="s">
        <v>125</v>
      </c>
      <c r="K61" s="304" t="s">
        <v>125</v>
      </c>
      <c r="L61" s="304" t="s">
        <v>125</v>
      </c>
      <c r="M61" s="305">
        <v>176</v>
      </c>
      <c r="N61" s="305">
        <v>179</v>
      </c>
      <c r="O61" s="305">
        <v>171</v>
      </c>
      <c r="P61" s="304" t="s">
        <v>125</v>
      </c>
      <c r="Q61" s="304" t="s">
        <v>125</v>
      </c>
      <c r="R61" s="304" t="s">
        <v>125</v>
      </c>
      <c r="S61" s="304" t="s">
        <v>125</v>
      </c>
      <c r="T61" s="304" t="s">
        <v>125</v>
      </c>
    </row>
    <row r="62" spans="1:20">
      <c r="A62" s="301" t="s">
        <v>145</v>
      </c>
      <c r="B62" s="301" t="s">
        <v>143</v>
      </c>
      <c r="C62" s="301" t="s">
        <v>122</v>
      </c>
      <c r="D62" s="301" t="s">
        <v>108</v>
      </c>
      <c r="E62" s="301" t="s">
        <v>128</v>
      </c>
      <c r="F62" s="304" t="s">
        <v>125</v>
      </c>
      <c r="G62" s="304" t="s">
        <v>125</v>
      </c>
      <c r="H62" s="304" t="s">
        <v>125</v>
      </c>
      <c r="I62" s="304" t="s">
        <v>125</v>
      </c>
      <c r="J62" s="304" t="s">
        <v>125</v>
      </c>
      <c r="K62" s="304" t="s">
        <v>125</v>
      </c>
      <c r="L62" s="304" t="s">
        <v>125</v>
      </c>
      <c r="M62" s="305">
        <v>6704</v>
      </c>
      <c r="N62" s="305">
        <v>7360.9666539501404</v>
      </c>
      <c r="O62" s="305">
        <v>7324.1888433919185</v>
      </c>
      <c r="P62" s="304" t="s">
        <v>125</v>
      </c>
      <c r="Q62" s="304" t="s">
        <v>125</v>
      </c>
      <c r="R62" s="304" t="s">
        <v>125</v>
      </c>
      <c r="S62" s="304" t="s">
        <v>125</v>
      </c>
      <c r="T62" s="304" t="s">
        <v>125</v>
      </c>
    </row>
    <row r="63" spans="1:20">
      <c r="A63" s="301" t="s">
        <v>145</v>
      </c>
      <c r="B63" s="301" t="s">
        <v>143</v>
      </c>
      <c r="C63" s="301" t="s">
        <v>122</v>
      </c>
      <c r="D63" s="301" t="s">
        <v>108</v>
      </c>
      <c r="E63" s="301" t="s">
        <v>129</v>
      </c>
      <c r="F63" s="304" t="s">
        <v>125</v>
      </c>
      <c r="G63" s="304" t="s">
        <v>125</v>
      </c>
      <c r="H63" s="304" t="s">
        <v>125</v>
      </c>
      <c r="I63" s="304" t="s">
        <v>125</v>
      </c>
      <c r="J63" s="304" t="s">
        <v>125</v>
      </c>
      <c r="K63" s="304" t="s">
        <v>125</v>
      </c>
      <c r="L63" s="304" t="s">
        <v>125</v>
      </c>
      <c r="M63" s="305">
        <v>34636</v>
      </c>
      <c r="N63" s="305">
        <v>34256</v>
      </c>
      <c r="O63" s="305">
        <v>32451</v>
      </c>
      <c r="P63" s="304" t="s">
        <v>125</v>
      </c>
      <c r="Q63" s="304" t="s">
        <v>125</v>
      </c>
      <c r="R63" s="304" t="s">
        <v>125</v>
      </c>
      <c r="S63" s="304" t="s">
        <v>125</v>
      </c>
      <c r="T63" s="304" t="s">
        <v>125</v>
      </c>
    </row>
    <row r="64" spans="1:20">
      <c r="A64" s="301" t="s">
        <v>145</v>
      </c>
      <c r="B64" s="301" t="s">
        <v>143</v>
      </c>
      <c r="C64" s="301" t="s">
        <v>122</v>
      </c>
      <c r="D64" s="301" t="s">
        <v>108</v>
      </c>
      <c r="E64" s="301" t="s">
        <v>130</v>
      </c>
      <c r="F64" s="304" t="s">
        <v>125</v>
      </c>
      <c r="G64" s="304" t="s">
        <v>125</v>
      </c>
      <c r="H64" s="304" t="s">
        <v>125</v>
      </c>
      <c r="I64" s="304" t="s">
        <v>125</v>
      </c>
      <c r="J64" s="304" t="s">
        <v>125</v>
      </c>
      <c r="K64" s="304" t="s">
        <v>125</v>
      </c>
      <c r="L64" s="304" t="s">
        <v>125</v>
      </c>
      <c r="M64" s="305">
        <v>6728</v>
      </c>
      <c r="N64" s="305">
        <v>7729</v>
      </c>
      <c r="O64" s="305">
        <v>7601</v>
      </c>
      <c r="P64" s="304" t="s">
        <v>125</v>
      </c>
      <c r="Q64" s="304" t="s">
        <v>125</v>
      </c>
      <c r="R64" s="304" t="s">
        <v>125</v>
      </c>
      <c r="S64" s="304" t="s">
        <v>125</v>
      </c>
      <c r="T64" s="304" t="s">
        <v>125</v>
      </c>
    </row>
    <row r="65" spans="1:20">
      <c r="A65" s="301" t="s">
        <v>145</v>
      </c>
      <c r="B65" s="301" t="s">
        <v>143</v>
      </c>
      <c r="C65" s="301" t="s">
        <v>122</v>
      </c>
      <c r="D65" s="301" t="s">
        <v>108</v>
      </c>
      <c r="E65" s="301" t="s">
        <v>131</v>
      </c>
      <c r="F65" s="304" t="s">
        <v>125</v>
      </c>
      <c r="G65" s="304" t="s">
        <v>125</v>
      </c>
      <c r="H65" s="304" t="s">
        <v>125</v>
      </c>
      <c r="I65" s="304" t="s">
        <v>125</v>
      </c>
      <c r="J65" s="304" t="s">
        <v>125</v>
      </c>
      <c r="K65" s="304" t="s">
        <v>125</v>
      </c>
      <c r="L65" s="304" t="s">
        <v>125</v>
      </c>
      <c r="M65" s="305">
        <v>15999</v>
      </c>
      <c r="N65" s="305">
        <v>18866</v>
      </c>
      <c r="O65" s="305">
        <v>18993</v>
      </c>
      <c r="P65" s="304" t="s">
        <v>125</v>
      </c>
      <c r="Q65" s="304" t="s">
        <v>125</v>
      </c>
      <c r="R65" s="304" t="s">
        <v>125</v>
      </c>
      <c r="S65" s="304" t="s">
        <v>125</v>
      </c>
      <c r="T65" s="304" t="s">
        <v>125</v>
      </c>
    </row>
    <row r="66" spans="1:20">
      <c r="A66" s="301" t="s">
        <v>145</v>
      </c>
      <c r="B66" s="301" t="s">
        <v>143</v>
      </c>
      <c r="C66" s="301" t="s">
        <v>122</v>
      </c>
      <c r="D66" s="301" t="s">
        <v>108</v>
      </c>
      <c r="E66" s="301" t="s">
        <v>132</v>
      </c>
      <c r="F66" s="304" t="s">
        <v>125</v>
      </c>
      <c r="G66" s="304" t="s">
        <v>125</v>
      </c>
      <c r="H66" s="304" t="s">
        <v>125</v>
      </c>
      <c r="I66" s="304" t="s">
        <v>125</v>
      </c>
      <c r="J66" s="304" t="s">
        <v>125</v>
      </c>
      <c r="K66" s="304" t="s">
        <v>125</v>
      </c>
      <c r="L66" s="304" t="s">
        <v>125</v>
      </c>
      <c r="M66" s="305">
        <v>44516</v>
      </c>
      <c r="N66" s="305">
        <v>41327</v>
      </c>
      <c r="O66" s="305">
        <v>46211</v>
      </c>
      <c r="P66" s="304" t="s">
        <v>125</v>
      </c>
      <c r="Q66" s="304" t="s">
        <v>125</v>
      </c>
      <c r="R66" s="304" t="s">
        <v>125</v>
      </c>
      <c r="S66" s="304" t="s">
        <v>125</v>
      </c>
      <c r="T66" s="304" t="s">
        <v>125</v>
      </c>
    </row>
    <row r="67" spans="1:20">
      <c r="A67" s="301" t="s">
        <v>145</v>
      </c>
      <c r="B67" s="301" t="s">
        <v>143</v>
      </c>
      <c r="C67" s="301" t="s">
        <v>122</v>
      </c>
      <c r="D67" s="301" t="s">
        <v>108</v>
      </c>
      <c r="E67" s="301" t="s">
        <v>133</v>
      </c>
      <c r="F67" s="304" t="s">
        <v>125</v>
      </c>
      <c r="G67" s="304" t="s">
        <v>125</v>
      </c>
      <c r="H67" s="304" t="s">
        <v>125</v>
      </c>
      <c r="I67" s="304" t="s">
        <v>125</v>
      </c>
      <c r="J67" s="304" t="s">
        <v>125</v>
      </c>
      <c r="K67" s="304" t="s">
        <v>125</v>
      </c>
      <c r="L67" s="304" t="s">
        <v>125</v>
      </c>
      <c r="M67" s="305">
        <v>24050.97</v>
      </c>
      <c r="N67" s="305">
        <v>23921.620999999999</v>
      </c>
      <c r="O67" s="305">
        <v>25455.674081898091</v>
      </c>
      <c r="P67" s="304" t="s">
        <v>125</v>
      </c>
      <c r="Q67" s="304" t="s">
        <v>125</v>
      </c>
      <c r="R67" s="304" t="s">
        <v>125</v>
      </c>
      <c r="S67" s="304" t="s">
        <v>125</v>
      </c>
      <c r="T67" s="304" t="s">
        <v>125</v>
      </c>
    </row>
    <row r="68" spans="1:20">
      <c r="A68" s="301" t="s">
        <v>145</v>
      </c>
      <c r="B68" s="301" t="s">
        <v>143</v>
      </c>
      <c r="C68" s="301" t="s">
        <v>122</v>
      </c>
      <c r="D68" s="301" t="s">
        <v>108</v>
      </c>
      <c r="E68" s="301" t="s">
        <v>134</v>
      </c>
      <c r="F68" s="304" t="s">
        <v>125</v>
      </c>
      <c r="G68" s="304" t="s">
        <v>125</v>
      </c>
      <c r="H68" s="304" t="s">
        <v>125</v>
      </c>
      <c r="I68" s="304" t="s">
        <v>125</v>
      </c>
      <c r="J68" s="304" t="s">
        <v>125</v>
      </c>
      <c r="K68" s="304" t="s">
        <v>125</v>
      </c>
      <c r="L68" s="304" t="s">
        <v>125</v>
      </c>
      <c r="M68" s="305">
        <v>11067</v>
      </c>
      <c r="N68" s="305">
        <v>10890</v>
      </c>
      <c r="O68" s="305">
        <v>10645</v>
      </c>
      <c r="P68" s="304" t="s">
        <v>125</v>
      </c>
      <c r="Q68" s="304" t="s">
        <v>125</v>
      </c>
      <c r="R68" s="304" t="s">
        <v>125</v>
      </c>
      <c r="S68" s="304" t="s">
        <v>125</v>
      </c>
      <c r="T68" s="304" t="s">
        <v>125</v>
      </c>
    </row>
    <row r="69" spans="1:20">
      <c r="A69" s="301" t="s">
        <v>145</v>
      </c>
      <c r="B69" s="301" t="s">
        <v>143</v>
      </c>
      <c r="C69" s="301" t="s">
        <v>122</v>
      </c>
      <c r="D69" s="301" t="s">
        <v>108</v>
      </c>
      <c r="E69" s="301" t="s">
        <v>135</v>
      </c>
      <c r="F69" s="304" t="s">
        <v>125</v>
      </c>
      <c r="G69" s="304" t="s">
        <v>125</v>
      </c>
      <c r="H69" s="304" t="s">
        <v>125</v>
      </c>
      <c r="I69" s="304" t="s">
        <v>125</v>
      </c>
      <c r="J69" s="304" t="s">
        <v>125</v>
      </c>
      <c r="K69" s="304" t="s">
        <v>125</v>
      </c>
      <c r="L69" s="304" t="s">
        <v>125</v>
      </c>
      <c r="M69" s="305">
        <v>9930</v>
      </c>
      <c r="N69" s="305">
        <v>10128.6</v>
      </c>
      <c r="O69" s="305">
        <v>10331.172</v>
      </c>
      <c r="P69" s="304" t="s">
        <v>125</v>
      </c>
      <c r="Q69" s="304" t="s">
        <v>125</v>
      </c>
      <c r="R69" s="304" t="s">
        <v>125</v>
      </c>
      <c r="S69" s="304" t="s">
        <v>125</v>
      </c>
      <c r="T69" s="304" t="s">
        <v>125</v>
      </c>
    </row>
    <row r="70" spans="1:20">
      <c r="A70" s="301" t="s">
        <v>145</v>
      </c>
      <c r="B70" s="301" t="s">
        <v>143</v>
      </c>
      <c r="C70" s="301" t="s">
        <v>122</v>
      </c>
      <c r="D70" s="301" t="s">
        <v>108</v>
      </c>
      <c r="E70" s="301" t="s">
        <v>136</v>
      </c>
      <c r="F70" s="304" t="s">
        <v>125</v>
      </c>
      <c r="G70" s="304" t="s">
        <v>125</v>
      </c>
      <c r="H70" s="304" t="s">
        <v>125</v>
      </c>
      <c r="I70" s="304" t="s">
        <v>125</v>
      </c>
      <c r="J70" s="304" t="s">
        <v>125</v>
      </c>
      <c r="K70" s="304" t="s">
        <v>125</v>
      </c>
      <c r="L70" s="304" t="s">
        <v>125</v>
      </c>
      <c r="M70" s="305">
        <v>0</v>
      </c>
      <c r="N70" s="305">
        <v>0</v>
      </c>
      <c r="O70" s="305">
        <v>0</v>
      </c>
      <c r="P70" s="304" t="s">
        <v>125</v>
      </c>
      <c r="Q70" s="304" t="s">
        <v>125</v>
      </c>
      <c r="R70" s="304" t="s">
        <v>125</v>
      </c>
      <c r="S70" s="304" t="s">
        <v>125</v>
      </c>
      <c r="T70" s="304" t="s">
        <v>125</v>
      </c>
    </row>
    <row r="71" spans="1:20">
      <c r="A71" s="301" t="s">
        <v>145</v>
      </c>
      <c r="B71" s="301" t="s">
        <v>143</v>
      </c>
      <c r="C71" s="301" t="s">
        <v>122</v>
      </c>
      <c r="D71" s="301" t="s">
        <v>108</v>
      </c>
      <c r="E71" s="301" t="s">
        <v>137</v>
      </c>
      <c r="F71" s="304" t="s">
        <v>125</v>
      </c>
      <c r="G71" s="304" t="s">
        <v>125</v>
      </c>
      <c r="H71" s="304" t="s">
        <v>125</v>
      </c>
      <c r="I71" s="304" t="s">
        <v>125</v>
      </c>
      <c r="J71" s="304" t="s">
        <v>125</v>
      </c>
      <c r="K71" s="304" t="s">
        <v>125</v>
      </c>
      <c r="L71" s="304" t="s">
        <v>125</v>
      </c>
      <c r="M71" s="305">
        <v>0</v>
      </c>
      <c r="N71" s="305">
        <v>0</v>
      </c>
      <c r="O71" s="305">
        <v>0</v>
      </c>
      <c r="P71" s="304" t="s">
        <v>125</v>
      </c>
      <c r="Q71" s="304" t="s">
        <v>125</v>
      </c>
      <c r="R71" s="304" t="s">
        <v>125</v>
      </c>
      <c r="S71" s="304" t="s">
        <v>125</v>
      </c>
      <c r="T71" s="304" t="s">
        <v>125</v>
      </c>
    </row>
    <row r="72" spans="1:20">
      <c r="A72" s="301" t="s">
        <v>145</v>
      </c>
      <c r="B72" s="301" t="s">
        <v>143</v>
      </c>
      <c r="C72" s="301" t="s">
        <v>122</v>
      </c>
      <c r="D72" s="301" t="s">
        <v>108</v>
      </c>
      <c r="E72" s="301" t="s">
        <v>138</v>
      </c>
      <c r="F72" s="304" t="s">
        <v>125</v>
      </c>
      <c r="G72" s="304" t="s">
        <v>125</v>
      </c>
      <c r="H72" s="304" t="s">
        <v>125</v>
      </c>
      <c r="I72" s="304" t="s">
        <v>125</v>
      </c>
      <c r="J72" s="304" t="s">
        <v>125</v>
      </c>
      <c r="K72" s="304" t="s">
        <v>125</v>
      </c>
      <c r="L72" s="304" t="s">
        <v>125</v>
      </c>
      <c r="M72" s="305">
        <v>0</v>
      </c>
      <c r="N72" s="305">
        <v>0</v>
      </c>
      <c r="O72" s="305">
        <v>0</v>
      </c>
      <c r="P72" s="304" t="s">
        <v>125</v>
      </c>
      <c r="Q72" s="304" t="s">
        <v>125</v>
      </c>
      <c r="R72" s="304" t="s">
        <v>125</v>
      </c>
      <c r="S72" s="304" t="s">
        <v>125</v>
      </c>
      <c r="T72" s="304" t="s">
        <v>125</v>
      </c>
    </row>
    <row r="73" spans="1:20">
      <c r="A73" s="301" t="s">
        <v>145</v>
      </c>
      <c r="B73" s="301" t="s">
        <v>143</v>
      </c>
      <c r="C73" s="301" t="s">
        <v>122</v>
      </c>
      <c r="D73" s="301" t="s">
        <v>108</v>
      </c>
      <c r="E73" s="301" t="s">
        <v>139</v>
      </c>
      <c r="F73" s="304" t="s">
        <v>125</v>
      </c>
      <c r="G73" s="304" t="s">
        <v>125</v>
      </c>
      <c r="H73" s="304" t="s">
        <v>125</v>
      </c>
      <c r="I73" s="304" t="s">
        <v>125</v>
      </c>
      <c r="J73" s="304" t="s">
        <v>125</v>
      </c>
      <c r="K73" s="304" t="s">
        <v>125</v>
      </c>
      <c r="L73" s="304" t="s">
        <v>125</v>
      </c>
      <c r="M73" s="305">
        <v>0</v>
      </c>
      <c r="N73" s="305">
        <v>0</v>
      </c>
      <c r="O73" s="305">
        <v>0</v>
      </c>
      <c r="P73" s="304" t="s">
        <v>125</v>
      </c>
      <c r="Q73" s="304" t="s">
        <v>125</v>
      </c>
      <c r="R73" s="304" t="s">
        <v>125</v>
      </c>
      <c r="S73" s="304" t="s">
        <v>125</v>
      </c>
      <c r="T73" s="304" t="s">
        <v>125</v>
      </c>
    </row>
    <row r="74" spans="1:20">
      <c r="A74" s="301" t="s">
        <v>145</v>
      </c>
      <c r="B74" s="301" t="s">
        <v>143</v>
      </c>
      <c r="C74" s="301" t="s">
        <v>122</v>
      </c>
      <c r="D74" s="301" t="s">
        <v>108</v>
      </c>
      <c r="E74" s="301" t="s">
        <v>140</v>
      </c>
      <c r="F74" s="304" t="s">
        <v>125</v>
      </c>
      <c r="G74" s="304" t="s">
        <v>125</v>
      </c>
      <c r="H74" s="304" t="s">
        <v>125</v>
      </c>
      <c r="I74" s="304" t="s">
        <v>125</v>
      </c>
      <c r="J74" s="304" t="s">
        <v>125</v>
      </c>
      <c r="K74" s="304" t="s">
        <v>125</v>
      </c>
      <c r="L74" s="304" t="s">
        <v>125</v>
      </c>
      <c r="M74" s="305">
        <v>0</v>
      </c>
      <c r="N74" s="305">
        <v>0</v>
      </c>
      <c r="O74" s="305">
        <v>0</v>
      </c>
      <c r="P74" s="304" t="s">
        <v>125</v>
      </c>
      <c r="Q74" s="304" t="s">
        <v>125</v>
      </c>
      <c r="R74" s="304" t="s">
        <v>125</v>
      </c>
      <c r="S74" s="304" t="s">
        <v>125</v>
      </c>
      <c r="T74" s="304" t="s">
        <v>125</v>
      </c>
    </row>
    <row r="75" spans="1:20">
      <c r="A75" s="301" t="s">
        <v>145</v>
      </c>
      <c r="B75" s="301" t="s">
        <v>143</v>
      </c>
      <c r="C75" s="301" t="s">
        <v>122</v>
      </c>
      <c r="D75" s="301" t="s">
        <v>108</v>
      </c>
      <c r="E75" s="301" t="s">
        <v>141</v>
      </c>
      <c r="F75" s="304" t="s">
        <v>125</v>
      </c>
      <c r="G75" s="304" t="s">
        <v>125</v>
      </c>
      <c r="H75" s="304" t="s">
        <v>125</v>
      </c>
      <c r="I75" s="304" t="s">
        <v>125</v>
      </c>
      <c r="J75" s="304" t="s">
        <v>125</v>
      </c>
      <c r="K75" s="304" t="s">
        <v>125</v>
      </c>
      <c r="L75" s="304" t="s">
        <v>125</v>
      </c>
      <c r="M75" s="305">
        <v>0</v>
      </c>
      <c r="N75" s="305">
        <v>0</v>
      </c>
      <c r="O75" s="305">
        <v>0</v>
      </c>
      <c r="P75" s="304" t="s">
        <v>125</v>
      </c>
      <c r="Q75" s="304" t="s">
        <v>125</v>
      </c>
      <c r="R75" s="304" t="s">
        <v>125</v>
      </c>
      <c r="S75" s="304" t="s">
        <v>125</v>
      </c>
      <c r="T75" s="304" t="s">
        <v>125</v>
      </c>
    </row>
    <row r="76" spans="1:20">
      <c r="A76" s="301" t="s">
        <v>146</v>
      </c>
      <c r="B76" s="301" t="s">
        <v>147</v>
      </c>
      <c r="C76" s="301" t="s">
        <v>148</v>
      </c>
      <c r="D76" s="301" t="s">
        <v>107</v>
      </c>
      <c r="E76" s="301" t="s">
        <v>124</v>
      </c>
      <c r="F76" s="306">
        <v>1086.3178167170099</v>
      </c>
      <c r="G76" s="306">
        <v>1021.95369687794</v>
      </c>
      <c r="H76" s="306">
        <v>978.03003197287705</v>
      </c>
      <c r="I76" s="306">
        <v>956.98352052473297</v>
      </c>
      <c r="J76" s="306">
        <v>982.83641547932302</v>
      </c>
      <c r="K76" s="304" t="s">
        <v>125</v>
      </c>
      <c r="L76" s="304" t="s">
        <v>125</v>
      </c>
      <c r="M76" s="304" t="s">
        <v>125</v>
      </c>
      <c r="N76" s="304" t="s">
        <v>125</v>
      </c>
      <c r="O76" s="304" t="s">
        <v>125</v>
      </c>
      <c r="P76" s="304" t="s">
        <v>125</v>
      </c>
      <c r="Q76" s="304" t="s">
        <v>125</v>
      </c>
      <c r="R76" s="304" t="s">
        <v>125</v>
      </c>
      <c r="S76" s="304" t="s">
        <v>125</v>
      </c>
      <c r="T76" s="304" t="s">
        <v>125</v>
      </c>
    </row>
    <row r="77" spans="1:20">
      <c r="A77" s="301" t="s">
        <v>146</v>
      </c>
      <c r="B77" s="301" t="s">
        <v>147</v>
      </c>
      <c r="C77" s="301" t="s">
        <v>148</v>
      </c>
      <c r="D77" s="301" t="s">
        <v>107</v>
      </c>
      <c r="E77" s="301" t="s">
        <v>126</v>
      </c>
      <c r="F77" s="306">
        <v>1995.9363359295601</v>
      </c>
      <c r="G77" s="306">
        <v>1992.55555555556</v>
      </c>
      <c r="H77" s="306">
        <v>1988.94846263267</v>
      </c>
      <c r="I77" s="306">
        <v>1986.0444832097701</v>
      </c>
      <c r="J77" s="306">
        <v>1982.7230251005101</v>
      </c>
      <c r="K77" s="304" t="s">
        <v>125</v>
      </c>
      <c r="L77" s="304" t="s">
        <v>125</v>
      </c>
      <c r="M77" s="304" t="s">
        <v>125</v>
      </c>
      <c r="N77" s="304" t="s">
        <v>125</v>
      </c>
      <c r="O77" s="304" t="s">
        <v>125</v>
      </c>
      <c r="P77" s="304" t="s">
        <v>125</v>
      </c>
      <c r="Q77" s="304" t="s">
        <v>125</v>
      </c>
      <c r="R77" s="304" t="s">
        <v>125</v>
      </c>
      <c r="S77" s="304" t="s">
        <v>125</v>
      </c>
      <c r="T77" s="304" t="s">
        <v>125</v>
      </c>
    </row>
    <row r="78" spans="1:20">
      <c r="A78" s="301" t="s">
        <v>146</v>
      </c>
      <c r="B78" s="301" t="s">
        <v>147</v>
      </c>
      <c r="C78" s="301" t="s">
        <v>148</v>
      </c>
      <c r="D78" s="301" t="s">
        <v>107</v>
      </c>
      <c r="E78" s="301" t="s">
        <v>127</v>
      </c>
      <c r="F78" s="306">
        <v>1414.5512176453601</v>
      </c>
      <c r="G78" s="306">
        <v>1408.2460225405</v>
      </c>
      <c r="H78" s="306">
        <v>1409.9444599855001</v>
      </c>
      <c r="I78" s="306">
        <v>1410.4028636569301</v>
      </c>
      <c r="J78" s="306">
        <v>1410.8461531503001</v>
      </c>
      <c r="K78" s="304" t="s">
        <v>125</v>
      </c>
      <c r="L78" s="304" t="s">
        <v>125</v>
      </c>
      <c r="M78" s="304" t="s">
        <v>125</v>
      </c>
      <c r="N78" s="304" t="s">
        <v>125</v>
      </c>
      <c r="O78" s="304" t="s">
        <v>125</v>
      </c>
      <c r="P78" s="304" t="s">
        <v>125</v>
      </c>
      <c r="Q78" s="304" t="s">
        <v>125</v>
      </c>
      <c r="R78" s="304" t="s">
        <v>125</v>
      </c>
      <c r="S78" s="304" t="s">
        <v>125</v>
      </c>
      <c r="T78" s="304" t="s">
        <v>125</v>
      </c>
    </row>
    <row r="79" spans="1:20">
      <c r="A79" s="301" t="s">
        <v>146</v>
      </c>
      <c r="B79" s="301" t="s">
        <v>147</v>
      </c>
      <c r="C79" s="301" t="s">
        <v>148</v>
      </c>
      <c r="D79" s="301" t="s">
        <v>107</v>
      </c>
      <c r="E79" s="301" t="s">
        <v>128</v>
      </c>
      <c r="F79" s="306">
        <v>1056.92729766804</v>
      </c>
      <c r="G79" s="306">
        <v>1047.9137765446601</v>
      </c>
      <c r="H79" s="306">
        <v>1044.40292355883</v>
      </c>
      <c r="I79" s="306">
        <v>1052.1640091116201</v>
      </c>
      <c r="J79" s="306">
        <v>1048.7928700361001</v>
      </c>
      <c r="K79" s="304" t="s">
        <v>125</v>
      </c>
      <c r="L79" s="304" t="s">
        <v>125</v>
      </c>
      <c r="M79" s="304" t="s">
        <v>125</v>
      </c>
      <c r="N79" s="304" t="s">
        <v>125</v>
      </c>
      <c r="O79" s="304" t="s">
        <v>125</v>
      </c>
      <c r="P79" s="304" t="s">
        <v>125</v>
      </c>
      <c r="Q79" s="304" t="s">
        <v>125</v>
      </c>
      <c r="R79" s="304" t="s">
        <v>125</v>
      </c>
      <c r="S79" s="304" t="s">
        <v>125</v>
      </c>
      <c r="T79" s="304" t="s">
        <v>125</v>
      </c>
    </row>
    <row r="80" spans="1:20">
      <c r="A80" s="301" t="s">
        <v>146</v>
      </c>
      <c r="B80" s="301" t="s">
        <v>147</v>
      </c>
      <c r="C80" s="301" t="s">
        <v>148</v>
      </c>
      <c r="D80" s="301" t="s">
        <v>107</v>
      </c>
      <c r="E80" s="301" t="s">
        <v>129</v>
      </c>
      <c r="F80" s="306">
        <v>1596.3264373162399</v>
      </c>
      <c r="G80" s="306">
        <v>1586.33417078403</v>
      </c>
      <c r="H80" s="306">
        <v>1584.81655292285</v>
      </c>
      <c r="I80" s="306">
        <v>1579.5667116601001</v>
      </c>
      <c r="J80" s="306">
        <v>1559.94470702336</v>
      </c>
      <c r="K80" s="304" t="s">
        <v>125</v>
      </c>
      <c r="L80" s="304" t="s">
        <v>125</v>
      </c>
      <c r="M80" s="304" t="s">
        <v>125</v>
      </c>
      <c r="N80" s="304" t="s">
        <v>125</v>
      </c>
      <c r="O80" s="304" t="s">
        <v>125</v>
      </c>
      <c r="P80" s="304" t="s">
        <v>125</v>
      </c>
      <c r="Q80" s="304" t="s">
        <v>125</v>
      </c>
      <c r="R80" s="304" t="s">
        <v>125</v>
      </c>
      <c r="S80" s="304" t="s">
        <v>125</v>
      </c>
      <c r="T80" s="304" t="s">
        <v>125</v>
      </c>
    </row>
    <row r="81" spans="1:20">
      <c r="A81" s="301" t="s">
        <v>146</v>
      </c>
      <c r="B81" s="301" t="s">
        <v>147</v>
      </c>
      <c r="C81" s="301" t="s">
        <v>148</v>
      </c>
      <c r="D81" s="301" t="s">
        <v>107</v>
      </c>
      <c r="E81" s="301" t="s">
        <v>130</v>
      </c>
      <c r="F81" s="306">
        <v>1047.3661852166499</v>
      </c>
      <c r="G81" s="306">
        <v>1181.7513649727</v>
      </c>
      <c r="H81" s="306">
        <v>1340.7271153429999</v>
      </c>
      <c r="I81" s="306">
        <v>1328.4834324553899</v>
      </c>
      <c r="J81" s="306">
        <v>1316.49831649832</v>
      </c>
      <c r="K81" s="304" t="s">
        <v>125</v>
      </c>
      <c r="L81" s="304" t="s">
        <v>125</v>
      </c>
      <c r="M81" s="304" t="s">
        <v>125</v>
      </c>
      <c r="N81" s="304" t="s">
        <v>125</v>
      </c>
      <c r="O81" s="304" t="s">
        <v>125</v>
      </c>
      <c r="P81" s="304" t="s">
        <v>125</v>
      </c>
      <c r="Q81" s="304" t="s">
        <v>125</v>
      </c>
      <c r="R81" s="304" t="s">
        <v>125</v>
      </c>
      <c r="S81" s="304" t="s">
        <v>125</v>
      </c>
      <c r="T81" s="304" t="s">
        <v>125</v>
      </c>
    </row>
    <row r="82" spans="1:20">
      <c r="A82" s="301" t="s">
        <v>146</v>
      </c>
      <c r="B82" s="301" t="s">
        <v>147</v>
      </c>
      <c r="C82" s="301" t="s">
        <v>148</v>
      </c>
      <c r="D82" s="301" t="s">
        <v>107</v>
      </c>
      <c r="E82" s="301" t="s">
        <v>131</v>
      </c>
      <c r="F82" s="306">
        <v>1516.6322582978801</v>
      </c>
      <c r="G82" s="306">
        <v>1703.5058107381999</v>
      </c>
      <c r="H82" s="306">
        <v>1895.5515197488801</v>
      </c>
      <c r="I82" s="306">
        <v>1767.3752804752901</v>
      </c>
      <c r="J82" s="306">
        <v>1753.95139651618</v>
      </c>
      <c r="K82" s="304" t="s">
        <v>125</v>
      </c>
      <c r="L82" s="304" t="s">
        <v>125</v>
      </c>
      <c r="M82" s="304" t="s">
        <v>125</v>
      </c>
      <c r="N82" s="304" t="s">
        <v>125</v>
      </c>
      <c r="O82" s="304" t="s">
        <v>125</v>
      </c>
      <c r="P82" s="304" t="s">
        <v>125</v>
      </c>
      <c r="Q82" s="304" t="s">
        <v>125</v>
      </c>
      <c r="R82" s="304" t="s">
        <v>125</v>
      </c>
      <c r="S82" s="304" t="s">
        <v>125</v>
      </c>
      <c r="T82" s="304" t="s">
        <v>125</v>
      </c>
    </row>
    <row r="83" spans="1:20">
      <c r="A83" s="301" t="s">
        <v>146</v>
      </c>
      <c r="B83" s="301" t="s">
        <v>147</v>
      </c>
      <c r="C83" s="301" t="s">
        <v>148</v>
      </c>
      <c r="D83" s="301" t="s">
        <v>107</v>
      </c>
      <c r="E83" s="301" t="s">
        <v>132</v>
      </c>
      <c r="F83" s="306">
        <v>789.770570600675</v>
      </c>
      <c r="G83" s="306">
        <v>811.44575976555302</v>
      </c>
      <c r="H83" s="306">
        <v>829.86224753668296</v>
      </c>
      <c r="I83" s="306">
        <v>852.77878913128802</v>
      </c>
      <c r="J83" s="306">
        <v>871.09371198091299</v>
      </c>
      <c r="K83" s="304" t="s">
        <v>125</v>
      </c>
      <c r="L83" s="304" t="s">
        <v>125</v>
      </c>
      <c r="M83" s="304" t="s">
        <v>125</v>
      </c>
      <c r="N83" s="304" t="s">
        <v>125</v>
      </c>
      <c r="O83" s="304" t="s">
        <v>125</v>
      </c>
      <c r="P83" s="304" t="s">
        <v>125</v>
      </c>
      <c r="Q83" s="304" t="s">
        <v>125</v>
      </c>
      <c r="R83" s="304" t="s">
        <v>125</v>
      </c>
      <c r="S83" s="304" t="s">
        <v>125</v>
      </c>
      <c r="T83" s="304" t="s">
        <v>125</v>
      </c>
    </row>
    <row r="84" spans="1:20">
      <c r="A84" s="301" t="s">
        <v>146</v>
      </c>
      <c r="B84" s="301" t="s">
        <v>147</v>
      </c>
      <c r="C84" s="301" t="s">
        <v>148</v>
      </c>
      <c r="D84" s="301" t="s">
        <v>107</v>
      </c>
      <c r="E84" s="301" t="s">
        <v>133</v>
      </c>
      <c r="F84" s="306">
        <v>1052.2810319232001</v>
      </c>
      <c r="G84" s="306">
        <v>1045.03489043374</v>
      </c>
      <c r="H84" s="306">
        <v>1039.0137678772601</v>
      </c>
      <c r="I84" s="306">
        <v>1050.1737609055699</v>
      </c>
      <c r="J84" s="306">
        <v>1062.6328026998699</v>
      </c>
      <c r="K84" s="304" t="s">
        <v>125</v>
      </c>
      <c r="L84" s="304" t="s">
        <v>125</v>
      </c>
      <c r="M84" s="304" t="s">
        <v>125</v>
      </c>
      <c r="N84" s="304" t="s">
        <v>125</v>
      </c>
      <c r="O84" s="304" t="s">
        <v>125</v>
      </c>
      <c r="P84" s="304" t="s">
        <v>125</v>
      </c>
      <c r="Q84" s="304" t="s">
        <v>125</v>
      </c>
      <c r="R84" s="304" t="s">
        <v>125</v>
      </c>
      <c r="S84" s="304" t="s">
        <v>125</v>
      </c>
      <c r="T84" s="304" t="s">
        <v>125</v>
      </c>
    </row>
    <row r="85" spans="1:20">
      <c r="A85" s="301" t="s">
        <v>146</v>
      </c>
      <c r="B85" s="301" t="s">
        <v>147</v>
      </c>
      <c r="C85" s="301" t="s">
        <v>148</v>
      </c>
      <c r="D85" s="301" t="s">
        <v>107</v>
      </c>
      <c r="E85" s="301" t="s">
        <v>134</v>
      </c>
      <c r="F85" s="306">
        <v>678.24772820860699</v>
      </c>
      <c r="G85" s="306">
        <v>726.19971589055001</v>
      </c>
      <c r="H85" s="306">
        <v>755.96467058823202</v>
      </c>
      <c r="I85" s="306">
        <v>776.52486522469906</v>
      </c>
      <c r="J85" s="306">
        <v>811.30579914630403</v>
      </c>
      <c r="K85" s="304" t="s">
        <v>125</v>
      </c>
      <c r="L85" s="304" t="s">
        <v>125</v>
      </c>
      <c r="M85" s="304" t="s">
        <v>125</v>
      </c>
      <c r="N85" s="304" t="s">
        <v>125</v>
      </c>
      <c r="O85" s="304" t="s">
        <v>125</v>
      </c>
      <c r="P85" s="304" t="s">
        <v>125</v>
      </c>
      <c r="Q85" s="304" t="s">
        <v>125</v>
      </c>
      <c r="R85" s="304" t="s">
        <v>125</v>
      </c>
      <c r="S85" s="304" t="s">
        <v>125</v>
      </c>
      <c r="T85" s="304" t="s">
        <v>125</v>
      </c>
    </row>
    <row r="86" spans="1:20">
      <c r="A86" s="301" t="s">
        <v>146</v>
      </c>
      <c r="B86" s="301" t="s">
        <v>147</v>
      </c>
      <c r="C86" s="301" t="s">
        <v>148</v>
      </c>
      <c r="D86" s="301" t="s">
        <v>107</v>
      </c>
      <c r="E86" s="301" t="s">
        <v>135</v>
      </c>
      <c r="F86" s="306">
        <v>454.04948192006799</v>
      </c>
      <c r="G86" s="306">
        <v>503.72682381440399</v>
      </c>
      <c r="H86" s="306">
        <v>505.72581019055099</v>
      </c>
      <c r="I86" s="306">
        <v>484.21101513884997</v>
      </c>
      <c r="J86" s="306">
        <v>487.765316526091</v>
      </c>
      <c r="K86" s="304" t="s">
        <v>125</v>
      </c>
      <c r="L86" s="304" t="s">
        <v>125</v>
      </c>
      <c r="M86" s="304" t="s">
        <v>125</v>
      </c>
      <c r="N86" s="304" t="s">
        <v>125</v>
      </c>
      <c r="O86" s="304" t="s">
        <v>125</v>
      </c>
      <c r="P86" s="304" t="s">
        <v>125</v>
      </c>
      <c r="Q86" s="304" t="s">
        <v>125</v>
      </c>
      <c r="R86" s="304" t="s">
        <v>125</v>
      </c>
      <c r="S86" s="304" t="s">
        <v>125</v>
      </c>
      <c r="T86" s="304" t="s">
        <v>125</v>
      </c>
    </row>
    <row r="87" spans="1:20">
      <c r="A87" s="301" t="s">
        <v>146</v>
      </c>
      <c r="B87" s="301" t="s">
        <v>147</v>
      </c>
      <c r="C87" s="301" t="s">
        <v>148</v>
      </c>
      <c r="D87" s="301" t="s">
        <v>107</v>
      </c>
      <c r="E87" s="301" t="s">
        <v>136</v>
      </c>
      <c r="F87" s="306">
        <v>1121.5800754182801</v>
      </c>
      <c r="G87" s="306">
        <v>1159.5581278361601</v>
      </c>
      <c r="H87" s="306">
        <v>1159.9572306267</v>
      </c>
      <c r="I87" s="306">
        <v>1160.40563106952</v>
      </c>
      <c r="J87" s="306">
        <v>1160.8384862630701</v>
      </c>
      <c r="K87" s="304" t="s">
        <v>125</v>
      </c>
      <c r="L87" s="304" t="s">
        <v>125</v>
      </c>
      <c r="M87" s="304" t="s">
        <v>125</v>
      </c>
      <c r="N87" s="304" t="s">
        <v>125</v>
      </c>
      <c r="O87" s="304" t="s">
        <v>125</v>
      </c>
      <c r="P87" s="304" t="s">
        <v>125</v>
      </c>
      <c r="Q87" s="304" t="s">
        <v>125</v>
      </c>
      <c r="R87" s="304" t="s">
        <v>125</v>
      </c>
      <c r="S87" s="304" t="s">
        <v>125</v>
      </c>
      <c r="T87" s="304" t="s">
        <v>125</v>
      </c>
    </row>
    <row r="88" spans="1:20">
      <c r="A88" s="301" t="s">
        <v>146</v>
      </c>
      <c r="B88" s="301" t="s">
        <v>147</v>
      </c>
      <c r="C88" s="301" t="s">
        <v>148</v>
      </c>
      <c r="D88" s="301" t="s">
        <v>107</v>
      </c>
      <c r="E88" s="301" t="s">
        <v>137</v>
      </c>
      <c r="F88" s="306">
        <v>1041.6042335904999</v>
      </c>
      <c r="G88" s="306">
        <v>1102.2737719694101</v>
      </c>
      <c r="H88" s="306">
        <v>1116.6047083296801</v>
      </c>
      <c r="I88" s="306">
        <v>1132.4354920979299</v>
      </c>
      <c r="J88" s="306">
        <v>1156.20007900613</v>
      </c>
      <c r="K88" s="304" t="s">
        <v>125</v>
      </c>
      <c r="L88" s="304" t="s">
        <v>125</v>
      </c>
      <c r="M88" s="304" t="s">
        <v>125</v>
      </c>
      <c r="N88" s="304" t="s">
        <v>125</v>
      </c>
      <c r="O88" s="304" t="s">
        <v>125</v>
      </c>
      <c r="P88" s="304" t="s">
        <v>125</v>
      </c>
      <c r="Q88" s="304" t="s">
        <v>125</v>
      </c>
      <c r="R88" s="304" t="s">
        <v>125</v>
      </c>
      <c r="S88" s="304" t="s">
        <v>125</v>
      </c>
      <c r="T88" s="304" t="s">
        <v>125</v>
      </c>
    </row>
    <row r="89" spans="1:20">
      <c r="A89" s="301" t="s">
        <v>146</v>
      </c>
      <c r="B89" s="301" t="s">
        <v>147</v>
      </c>
      <c r="C89" s="301" t="s">
        <v>148</v>
      </c>
      <c r="D89" s="301" t="s">
        <v>107</v>
      </c>
      <c r="E89" s="301" t="s">
        <v>138</v>
      </c>
      <c r="F89" s="306">
        <v>551.86672967863899</v>
      </c>
      <c r="G89" s="306">
        <v>538.45082364341101</v>
      </c>
      <c r="H89" s="306">
        <v>518.17018808011699</v>
      </c>
      <c r="I89" s="306">
        <v>485.897147912668</v>
      </c>
      <c r="J89" s="306">
        <v>451.10762264315599</v>
      </c>
      <c r="K89" s="304" t="s">
        <v>125</v>
      </c>
      <c r="L89" s="304" t="s">
        <v>125</v>
      </c>
      <c r="M89" s="304" t="s">
        <v>125</v>
      </c>
      <c r="N89" s="304" t="s">
        <v>125</v>
      </c>
      <c r="O89" s="304" t="s">
        <v>125</v>
      </c>
      <c r="P89" s="304" t="s">
        <v>125</v>
      </c>
      <c r="Q89" s="304" t="s">
        <v>125</v>
      </c>
      <c r="R89" s="304" t="s">
        <v>125</v>
      </c>
      <c r="S89" s="304" t="s">
        <v>125</v>
      </c>
      <c r="T89" s="304" t="s">
        <v>125</v>
      </c>
    </row>
    <row r="90" spans="1:20">
      <c r="A90" s="301" t="s">
        <v>146</v>
      </c>
      <c r="B90" s="301" t="s">
        <v>147</v>
      </c>
      <c r="C90" s="301" t="s">
        <v>148</v>
      </c>
      <c r="D90" s="301" t="s">
        <v>107</v>
      </c>
      <c r="E90" s="301" t="s">
        <v>139</v>
      </c>
      <c r="F90" s="306">
        <v>1509.7137323648999</v>
      </c>
      <c r="G90" s="306">
        <v>1518.21718976242</v>
      </c>
      <c r="H90" s="306">
        <v>1500.3632515778299</v>
      </c>
      <c r="I90" s="306">
        <v>1474.1767430391801</v>
      </c>
      <c r="J90" s="306">
        <v>1444.67756959229</v>
      </c>
      <c r="K90" s="304" t="s">
        <v>125</v>
      </c>
      <c r="L90" s="304" t="s">
        <v>125</v>
      </c>
      <c r="M90" s="304" t="s">
        <v>125</v>
      </c>
      <c r="N90" s="304" t="s">
        <v>125</v>
      </c>
      <c r="O90" s="304" t="s">
        <v>125</v>
      </c>
      <c r="P90" s="304" t="s">
        <v>125</v>
      </c>
      <c r="Q90" s="304" t="s">
        <v>125</v>
      </c>
      <c r="R90" s="304" t="s">
        <v>125</v>
      </c>
      <c r="S90" s="304" t="s">
        <v>125</v>
      </c>
      <c r="T90" s="304" t="s">
        <v>125</v>
      </c>
    </row>
    <row r="91" spans="1:20">
      <c r="A91" s="301" t="s">
        <v>146</v>
      </c>
      <c r="B91" s="301" t="s">
        <v>147</v>
      </c>
      <c r="C91" s="301" t="s">
        <v>148</v>
      </c>
      <c r="D91" s="301" t="s">
        <v>107</v>
      </c>
      <c r="E91" s="301" t="s">
        <v>140</v>
      </c>
      <c r="F91" s="306">
        <v>1384.73104966864</v>
      </c>
      <c r="G91" s="306">
        <v>1512.06714730773</v>
      </c>
      <c r="H91" s="306">
        <v>1595.77229866674</v>
      </c>
      <c r="I91" s="306">
        <v>1416.8031514716399</v>
      </c>
      <c r="J91" s="306">
        <v>1423.1574705948799</v>
      </c>
      <c r="K91" s="304" t="s">
        <v>125</v>
      </c>
      <c r="L91" s="304" t="s">
        <v>125</v>
      </c>
      <c r="M91" s="304" t="s">
        <v>125</v>
      </c>
      <c r="N91" s="304" t="s">
        <v>125</v>
      </c>
      <c r="O91" s="304" t="s">
        <v>125</v>
      </c>
      <c r="P91" s="304" t="s">
        <v>125</v>
      </c>
      <c r="Q91" s="304" t="s">
        <v>125</v>
      </c>
      <c r="R91" s="304" t="s">
        <v>125</v>
      </c>
      <c r="S91" s="304" t="s">
        <v>125</v>
      </c>
      <c r="T91" s="304" t="s">
        <v>125</v>
      </c>
    </row>
    <row r="92" spans="1:20">
      <c r="A92" s="301" t="s">
        <v>146</v>
      </c>
      <c r="B92" s="301" t="s">
        <v>147</v>
      </c>
      <c r="C92" s="301" t="s">
        <v>148</v>
      </c>
      <c r="D92" s="301" t="s">
        <v>107</v>
      </c>
      <c r="E92" s="301" t="s">
        <v>141</v>
      </c>
      <c r="F92" s="306">
        <v>1487.74730369755</v>
      </c>
      <c r="G92" s="306">
        <v>1564.4045098803699</v>
      </c>
      <c r="H92" s="306">
        <v>1628.7879833724</v>
      </c>
      <c r="I92" s="306">
        <v>1653.9455489448001</v>
      </c>
      <c r="J92" s="306">
        <v>1753.28472388518</v>
      </c>
      <c r="K92" s="304" t="s">
        <v>125</v>
      </c>
      <c r="L92" s="304" t="s">
        <v>125</v>
      </c>
      <c r="M92" s="304" t="s">
        <v>125</v>
      </c>
      <c r="N92" s="304" t="s">
        <v>125</v>
      </c>
      <c r="O92" s="304" t="s">
        <v>125</v>
      </c>
      <c r="P92" s="304" t="s">
        <v>125</v>
      </c>
      <c r="Q92" s="304" t="s">
        <v>125</v>
      </c>
      <c r="R92" s="304" t="s">
        <v>125</v>
      </c>
      <c r="S92" s="304" t="s">
        <v>125</v>
      </c>
      <c r="T92" s="304" t="s">
        <v>125</v>
      </c>
    </row>
    <row r="93" spans="1:20">
      <c r="A93" s="301" t="s">
        <v>149</v>
      </c>
      <c r="B93" s="301" t="s">
        <v>150</v>
      </c>
      <c r="C93" s="301" t="s">
        <v>148</v>
      </c>
      <c r="D93" s="301" t="s">
        <v>107</v>
      </c>
      <c r="E93" s="301" t="s">
        <v>124</v>
      </c>
      <c r="F93" s="306">
        <v>701.37145891653199</v>
      </c>
      <c r="G93" s="306">
        <v>716.50549874610101</v>
      </c>
      <c r="H93" s="306">
        <v>678.67079106349195</v>
      </c>
      <c r="I93" s="306">
        <v>858.13810911383598</v>
      </c>
      <c r="J93" s="306">
        <v>1251.7359327819499</v>
      </c>
      <c r="K93" s="304" t="s">
        <v>125</v>
      </c>
      <c r="L93" s="304" t="s">
        <v>125</v>
      </c>
      <c r="M93" s="304" t="s">
        <v>125</v>
      </c>
      <c r="N93" s="304" t="s">
        <v>125</v>
      </c>
      <c r="O93" s="304" t="s">
        <v>125</v>
      </c>
      <c r="P93" s="304" t="s">
        <v>125</v>
      </c>
      <c r="Q93" s="304" t="s">
        <v>125</v>
      </c>
      <c r="R93" s="304" t="s">
        <v>125</v>
      </c>
      <c r="S93" s="304" t="s">
        <v>125</v>
      </c>
      <c r="T93" s="304" t="s">
        <v>125</v>
      </c>
    </row>
    <row r="94" spans="1:20">
      <c r="A94" s="301" t="s">
        <v>149</v>
      </c>
      <c r="B94" s="301" t="s">
        <v>150</v>
      </c>
      <c r="C94" s="301" t="s">
        <v>148</v>
      </c>
      <c r="D94" s="301" t="s">
        <v>107</v>
      </c>
      <c r="E94" s="301" t="s">
        <v>126</v>
      </c>
      <c r="F94" s="306">
        <v>991.88925606459304</v>
      </c>
      <c r="G94" s="306">
        <v>986.22842455661998</v>
      </c>
      <c r="H94" s="306">
        <v>980.75380927284596</v>
      </c>
      <c r="I94" s="306">
        <v>977.46238226919604</v>
      </c>
      <c r="J94" s="306">
        <v>971.86375629426004</v>
      </c>
      <c r="K94" s="304" t="s">
        <v>125</v>
      </c>
      <c r="L94" s="304" t="s">
        <v>125</v>
      </c>
      <c r="M94" s="304" t="s">
        <v>125</v>
      </c>
      <c r="N94" s="304" t="s">
        <v>125</v>
      </c>
      <c r="O94" s="304" t="s">
        <v>125</v>
      </c>
      <c r="P94" s="304" t="s">
        <v>125</v>
      </c>
      <c r="Q94" s="304" t="s">
        <v>125</v>
      </c>
      <c r="R94" s="304" t="s">
        <v>125</v>
      </c>
      <c r="S94" s="304" t="s">
        <v>125</v>
      </c>
      <c r="T94" s="304" t="s">
        <v>125</v>
      </c>
    </row>
    <row r="95" spans="1:20">
      <c r="A95" s="301" t="s">
        <v>149</v>
      </c>
      <c r="B95" s="301" t="s">
        <v>150</v>
      </c>
      <c r="C95" s="301" t="s">
        <v>148</v>
      </c>
      <c r="D95" s="301" t="s">
        <v>107</v>
      </c>
      <c r="E95" s="301" t="s">
        <v>127</v>
      </c>
      <c r="F95" s="306">
        <v>439.14618576341098</v>
      </c>
      <c r="G95" s="306">
        <v>436.62283760055499</v>
      </c>
      <c r="H95" s="306">
        <v>437.76407226418598</v>
      </c>
      <c r="I95" s="306">
        <v>437.526777390696</v>
      </c>
      <c r="J95" s="306">
        <v>437.32776179055901</v>
      </c>
      <c r="K95" s="304" t="s">
        <v>125</v>
      </c>
      <c r="L95" s="304" t="s">
        <v>125</v>
      </c>
      <c r="M95" s="304" t="s">
        <v>125</v>
      </c>
      <c r="N95" s="304" t="s">
        <v>125</v>
      </c>
      <c r="O95" s="304" t="s">
        <v>125</v>
      </c>
      <c r="P95" s="304" t="s">
        <v>125</v>
      </c>
      <c r="Q95" s="304" t="s">
        <v>125</v>
      </c>
      <c r="R95" s="304" t="s">
        <v>125</v>
      </c>
      <c r="S95" s="304" t="s">
        <v>125</v>
      </c>
      <c r="T95" s="304" t="s">
        <v>125</v>
      </c>
    </row>
    <row r="96" spans="1:20">
      <c r="A96" s="301" t="s">
        <v>149</v>
      </c>
      <c r="B96" s="301" t="s">
        <v>150</v>
      </c>
      <c r="C96" s="301" t="s">
        <v>148</v>
      </c>
      <c r="D96" s="301" t="s">
        <v>107</v>
      </c>
      <c r="E96" s="301" t="s">
        <v>128</v>
      </c>
      <c r="F96" s="306">
        <v>367.13629721555998</v>
      </c>
      <c r="G96" s="306">
        <v>347.16001797786203</v>
      </c>
      <c r="H96" s="306">
        <v>350.26776171074198</v>
      </c>
      <c r="I96" s="306">
        <v>364.69001444853302</v>
      </c>
      <c r="J96" s="306">
        <v>372.16470470558897</v>
      </c>
      <c r="K96" s="304" t="s">
        <v>125</v>
      </c>
      <c r="L96" s="304" t="s">
        <v>125</v>
      </c>
      <c r="M96" s="304" t="s">
        <v>125</v>
      </c>
      <c r="N96" s="304" t="s">
        <v>125</v>
      </c>
      <c r="O96" s="304" t="s">
        <v>125</v>
      </c>
      <c r="P96" s="304" t="s">
        <v>125</v>
      </c>
      <c r="Q96" s="304" t="s">
        <v>125</v>
      </c>
      <c r="R96" s="304" t="s">
        <v>125</v>
      </c>
      <c r="S96" s="304" t="s">
        <v>125</v>
      </c>
      <c r="T96" s="304" t="s">
        <v>125</v>
      </c>
    </row>
    <row r="97" spans="1:20">
      <c r="A97" s="301" t="s">
        <v>149</v>
      </c>
      <c r="B97" s="301" t="s">
        <v>150</v>
      </c>
      <c r="C97" s="301" t="s">
        <v>148</v>
      </c>
      <c r="D97" s="301" t="s">
        <v>107</v>
      </c>
      <c r="E97" s="301" t="s">
        <v>129</v>
      </c>
      <c r="F97" s="306">
        <v>478.43691947599302</v>
      </c>
      <c r="G97" s="306">
        <v>443.120820748673</v>
      </c>
      <c r="H97" s="306">
        <v>467.46261669705098</v>
      </c>
      <c r="I97" s="306">
        <v>458.207925424694</v>
      </c>
      <c r="J97" s="306">
        <v>486.71247072666199</v>
      </c>
      <c r="K97" s="304" t="s">
        <v>125</v>
      </c>
      <c r="L97" s="304" t="s">
        <v>125</v>
      </c>
      <c r="M97" s="304" t="s">
        <v>125</v>
      </c>
      <c r="N97" s="304" t="s">
        <v>125</v>
      </c>
      <c r="O97" s="304" t="s">
        <v>125</v>
      </c>
      <c r="P97" s="304" t="s">
        <v>125</v>
      </c>
      <c r="Q97" s="304" t="s">
        <v>125</v>
      </c>
      <c r="R97" s="304" t="s">
        <v>125</v>
      </c>
      <c r="S97" s="304" t="s">
        <v>125</v>
      </c>
      <c r="T97" s="304" t="s">
        <v>125</v>
      </c>
    </row>
    <row r="98" spans="1:20">
      <c r="A98" s="301" t="s">
        <v>149</v>
      </c>
      <c r="B98" s="301" t="s">
        <v>150</v>
      </c>
      <c r="C98" s="301" t="s">
        <v>148</v>
      </c>
      <c r="D98" s="301" t="s">
        <v>107</v>
      </c>
      <c r="E98" s="301" t="s">
        <v>130</v>
      </c>
      <c r="F98" s="306">
        <v>1077.4632954318799</v>
      </c>
      <c r="G98" s="306">
        <v>1231.92698244499</v>
      </c>
      <c r="H98" s="306">
        <v>1419.9652460446</v>
      </c>
      <c r="I98" s="306">
        <v>1402.4646552706799</v>
      </c>
      <c r="J98" s="306">
        <v>1422.99978266478</v>
      </c>
      <c r="K98" s="304" t="s">
        <v>125</v>
      </c>
      <c r="L98" s="304" t="s">
        <v>125</v>
      </c>
      <c r="M98" s="304" t="s">
        <v>125</v>
      </c>
      <c r="N98" s="304" t="s">
        <v>125</v>
      </c>
      <c r="O98" s="304" t="s">
        <v>125</v>
      </c>
      <c r="P98" s="304" t="s">
        <v>125</v>
      </c>
      <c r="Q98" s="304" t="s">
        <v>125</v>
      </c>
      <c r="R98" s="304" t="s">
        <v>125</v>
      </c>
      <c r="S98" s="304" t="s">
        <v>125</v>
      </c>
      <c r="T98" s="304" t="s">
        <v>125</v>
      </c>
    </row>
    <row r="99" spans="1:20">
      <c r="A99" s="301" t="s">
        <v>149</v>
      </c>
      <c r="B99" s="301" t="s">
        <v>150</v>
      </c>
      <c r="C99" s="301" t="s">
        <v>148</v>
      </c>
      <c r="D99" s="301" t="s">
        <v>107</v>
      </c>
      <c r="E99" s="301" t="s">
        <v>131</v>
      </c>
      <c r="F99" s="306">
        <v>1089.2292325620101</v>
      </c>
      <c r="G99" s="306">
        <v>1097.9345656513101</v>
      </c>
      <c r="H99" s="306">
        <v>1101.9235021003799</v>
      </c>
      <c r="I99" s="306">
        <v>1106.2409812409801</v>
      </c>
      <c r="J99" s="306">
        <v>1115.55639133092</v>
      </c>
      <c r="K99" s="304" t="s">
        <v>125</v>
      </c>
      <c r="L99" s="304" t="s">
        <v>125</v>
      </c>
      <c r="M99" s="304" t="s">
        <v>125</v>
      </c>
      <c r="N99" s="304" t="s">
        <v>125</v>
      </c>
      <c r="O99" s="304" t="s">
        <v>125</v>
      </c>
      <c r="P99" s="304" t="s">
        <v>125</v>
      </c>
      <c r="Q99" s="304" t="s">
        <v>125</v>
      </c>
      <c r="R99" s="304" t="s">
        <v>125</v>
      </c>
      <c r="S99" s="304" t="s">
        <v>125</v>
      </c>
      <c r="T99" s="304" t="s">
        <v>125</v>
      </c>
    </row>
    <row r="100" spans="1:20">
      <c r="A100" s="301" t="s">
        <v>149</v>
      </c>
      <c r="B100" s="301" t="s">
        <v>150</v>
      </c>
      <c r="C100" s="301" t="s">
        <v>148</v>
      </c>
      <c r="D100" s="301" t="s">
        <v>107</v>
      </c>
      <c r="E100" s="301" t="s">
        <v>132</v>
      </c>
      <c r="F100" s="306">
        <v>256.15749445951201</v>
      </c>
      <c r="G100" s="306">
        <v>260.20825277584999</v>
      </c>
      <c r="H100" s="306">
        <v>263.75528072308703</v>
      </c>
      <c r="I100" s="306">
        <v>269.639098753756</v>
      </c>
      <c r="J100" s="306">
        <v>274.73989962089502</v>
      </c>
      <c r="K100" s="304" t="s">
        <v>125</v>
      </c>
      <c r="L100" s="304" t="s">
        <v>125</v>
      </c>
      <c r="M100" s="304" t="s">
        <v>125</v>
      </c>
      <c r="N100" s="304" t="s">
        <v>125</v>
      </c>
      <c r="O100" s="304" t="s">
        <v>125</v>
      </c>
      <c r="P100" s="304" t="s">
        <v>125</v>
      </c>
      <c r="Q100" s="304" t="s">
        <v>125</v>
      </c>
      <c r="R100" s="304" t="s">
        <v>125</v>
      </c>
      <c r="S100" s="304" t="s">
        <v>125</v>
      </c>
      <c r="T100" s="304" t="s">
        <v>125</v>
      </c>
    </row>
    <row r="101" spans="1:20">
      <c r="A101" s="301" t="s">
        <v>149</v>
      </c>
      <c r="B101" s="301" t="s">
        <v>150</v>
      </c>
      <c r="C101" s="301" t="s">
        <v>148</v>
      </c>
      <c r="D101" s="301" t="s">
        <v>107</v>
      </c>
      <c r="E101" s="301" t="s">
        <v>133</v>
      </c>
      <c r="F101" s="306">
        <v>387.97624185824998</v>
      </c>
      <c r="G101" s="306">
        <v>375.40680731428301</v>
      </c>
      <c r="H101" s="306">
        <v>364.25321088757198</v>
      </c>
      <c r="I101" s="306">
        <v>340.331144720157</v>
      </c>
      <c r="J101" s="306">
        <v>318.51637942761198</v>
      </c>
      <c r="K101" s="304" t="s">
        <v>125</v>
      </c>
      <c r="L101" s="304" t="s">
        <v>125</v>
      </c>
      <c r="M101" s="304" t="s">
        <v>125</v>
      </c>
      <c r="N101" s="304" t="s">
        <v>125</v>
      </c>
      <c r="O101" s="304" t="s">
        <v>125</v>
      </c>
      <c r="P101" s="304" t="s">
        <v>125</v>
      </c>
      <c r="Q101" s="304" t="s">
        <v>125</v>
      </c>
      <c r="R101" s="304" t="s">
        <v>125</v>
      </c>
      <c r="S101" s="304" t="s">
        <v>125</v>
      </c>
      <c r="T101" s="304" t="s">
        <v>125</v>
      </c>
    </row>
    <row r="102" spans="1:20">
      <c r="A102" s="301" t="s">
        <v>149</v>
      </c>
      <c r="B102" s="301" t="s">
        <v>150</v>
      </c>
      <c r="C102" s="301" t="s">
        <v>148</v>
      </c>
      <c r="D102" s="301" t="s">
        <v>107</v>
      </c>
      <c r="E102" s="301" t="s">
        <v>134</v>
      </c>
      <c r="F102" s="306">
        <v>671.04737773959801</v>
      </c>
      <c r="G102" s="306">
        <v>679.56346472103496</v>
      </c>
      <c r="H102" s="306">
        <v>691.52595479875902</v>
      </c>
      <c r="I102" s="306">
        <v>707.68259486918305</v>
      </c>
      <c r="J102" s="306">
        <v>740.47749987464397</v>
      </c>
      <c r="K102" s="304" t="s">
        <v>125</v>
      </c>
      <c r="L102" s="304" t="s">
        <v>125</v>
      </c>
      <c r="M102" s="304" t="s">
        <v>125</v>
      </c>
      <c r="N102" s="304" t="s">
        <v>125</v>
      </c>
      <c r="O102" s="304" t="s">
        <v>125</v>
      </c>
      <c r="P102" s="304" t="s">
        <v>125</v>
      </c>
      <c r="Q102" s="304" t="s">
        <v>125</v>
      </c>
      <c r="R102" s="304" t="s">
        <v>125</v>
      </c>
      <c r="S102" s="304" t="s">
        <v>125</v>
      </c>
      <c r="T102" s="304" t="s">
        <v>125</v>
      </c>
    </row>
    <row r="103" spans="1:20">
      <c r="A103" s="301" t="s">
        <v>149</v>
      </c>
      <c r="B103" s="301" t="s">
        <v>150</v>
      </c>
      <c r="C103" s="301" t="s">
        <v>148</v>
      </c>
      <c r="D103" s="301" t="s">
        <v>107</v>
      </c>
      <c r="E103" s="301" t="s">
        <v>135</v>
      </c>
      <c r="F103" s="306">
        <v>327.042899086077</v>
      </c>
      <c r="G103" s="306">
        <v>361.53354344959303</v>
      </c>
      <c r="H103" s="306">
        <v>360.96992278462699</v>
      </c>
      <c r="I103" s="306">
        <v>361.45594808036702</v>
      </c>
      <c r="J103" s="306">
        <v>359.93787412056099</v>
      </c>
      <c r="K103" s="304" t="s">
        <v>125</v>
      </c>
      <c r="L103" s="304" t="s">
        <v>125</v>
      </c>
      <c r="M103" s="304" t="s">
        <v>125</v>
      </c>
      <c r="N103" s="304" t="s">
        <v>125</v>
      </c>
      <c r="O103" s="304" t="s">
        <v>125</v>
      </c>
      <c r="P103" s="304" t="s">
        <v>125</v>
      </c>
      <c r="Q103" s="304" t="s">
        <v>125</v>
      </c>
      <c r="R103" s="304" t="s">
        <v>125</v>
      </c>
      <c r="S103" s="304" t="s">
        <v>125</v>
      </c>
      <c r="T103" s="304" t="s">
        <v>125</v>
      </c>
    </row>
    <row r="104" spans="1:20">
      <c r="A104" s="301" t="s">
        <v>149</v>
      </c>
      <c r="B104" s="301" t="s">
        <v>150</v>
      </c>
      <c r="C104" s="301" t="s">
        <v>148</v>
      </c>
      <c r="D104" s="301" t="s">
        <v>107</v>
      </c>
      <c r="E104" s="301" t="s">
        <v>136</v>
      </c>
      <c r="F104" s="306">
        <v>0</v>
      </c>
      <c r="G104" s="306">
        <v>0</v>
      </c>
      <c r="H104" s="306">
        <v>0</v>
      </c>
      <c r="I104" s="306">
        <v>0</v>
      </c>
      <c r="J104" s="306">
        <v>0</v>
      </c>
      <c r="K104" s="304" t="s">
        <v>125</v>
      </c>
      <c r="L104" s="304" t="s">
        <v>125</v>
      </c>
      <c r="M104" s="304" t="s">
        <v>125</v>
      </c>
      <c r="N104" s="304" t="s">
        <v>125</v>
      </c>
      <c r="O104" s="304" t="s">
        <v>125</v>
      </c>
      <c r="P104" s="304" t="s">
        <v>125</v>
      </c>
      <c r="Q104" s="304" t="s">
        <v>125</v>
      </c>
      <c r="R104" s="304" t="s">
        <v>125</v>
      </c>
      <c r="S104" s="304" t="s">
        <v>125</v>
      </c>
      <c r="T104" s="304" t="s">
        <v>125</v>
      </c>
    </row>
    <row r="105" spans="1:20">
      <c r="A105" s="301" t="s">
        <v>149</v>
      </c>
      <c r="B105" s="301" t="s">
        <v>150</v>
      </c>
      <c r="C105" s="301" t="s">
        <v>148</v>
      </c>
      <c r="D105" s="301" t="s">
        <v>107</v>
      </c>
      <c r="E105" s="301" t="s">
        <v>137</v>
      </c>
      <c r="F105" s="306">
        <v>0</v>
      </c>
      <c r="G105" s="306">
        <v>0</v>
      </c>
      <c r="H105" s="306">
        <v>0</v>
      </c>
      <c r="I105" s="306">
        <v>0</v>
      </c>
      <c r="J105" s="306">
        <v>0</v>
      </c>
      <c r="K105" s="304" t="s">
        <v>125</v>
      </c>
      <c r="L105" s="304" t="s">
        <v>125</v>
      </c>
      <c r="M105" s="304" t="s">
        <v>125</v>
      </c>
      <c r="N105" s="304" t="s">
        <v>125</v>
      </c>
      <c r="O105" s="304" t="s">
        <v>125</v>
      </c>
      <c r="P105" s="304" t="s">
        <v>125</v>
      </c>
      <c r="Q105" s="304" t="s">
        <v>125</v>
      </c>
      <c r="R105" s="304" t="s">
        <v>125</v>
      </c>
      <c r="S105" s="304" t="s">
        <v>125</v>
      </c>
      <c r="T105" s="304" t="s">
        <v>125</v>
      </c>
    </row>
    <row r="106" spans="1:20">
      <c r="A106" s="301" t="s">
        <v>149</v>
      </c>
      <c r="B106" s="301" t="s">
        <v>150</v>
      </c>
      <c r="C106" s="301" t="s">
        <v>148</v>
      </c>
      <c r="D106" s="301" t="s">
        <v>107</v>
      </c>
      <c r="E106" s="301" t="s">
        <v>138</v>
      </c>
      <c r="F106" s="306">
        <v>0</v>
      </c>
      <c r="G106" s="306">
        <v>0</v>
      </c>
      <c r="H106" s="306">
        <v>0</v>
      </c>
      <c r="I106" s="306">
        <v>0</v>
      </c>
      <c r="J106" s="306">
        <v>0</v>
      </c>
      <c r="K106" s="304" t="s">
        <v>125</v>
      </c>
      <c r="L106" s="304" t="s">
        <v>125</v>
      </c>
      <c r="M106" s="304" t="s">
        <v>125</v>
      </c>
      <c r="N106" s="304" t="s">
        <v>125</v>
      </c>
      <c r="O106" s="304" t="s">
        <v>125</v>
      </c>
      <c r="P106" s="304" t="s">
        <v>125</v>
      </c>
      <c r="Q106" s="304" t="s">
        <v>125</v>
      </c>
      <c r="R106" s="304" t="s">
        <v>125</v>
      </c>
      <c r="S106" s="304" t="s">
        <v>125</v>
      </c>
      <c r="T106" s="304" t="s">
        <v>125</v>
      </c>
    </row>
    <row r="107" spans="1:20">
      <c r="A107" s="301" t="s">
        <v>149</v>
      </c>
      <c r="B107" s="301" t="s">
        <v>150</v>
      </c>
      <c r="C107" s="301" t="s">
        <v>148</v>
      </c>
      <c r="D107" s="301" t="s">
        <v>107</v>
      </c>
      <c r="E107" s="301" t="s">
        <v>139</v>
      </c>
      <c r="F107" s="306">
        <v>0</v>
      </c>
      <c r="G107" s="306">
        <v>0</v>
      </c>
      <c r="H107" s="306">
        <v>0</v>
      </c>
      <c r="I107" s="306">
        <v>0</v>
      </c>
      <c r="J107" s="306">
        <v>0</v>
      </c>
      <c r="K107" s="304" t="s">
        <v>125</v>
      </c>
      <c r="L107" s="304" t="s">
        <v>125</v>
      </c>
      <c r="M107" s="304" t="s">
        <v>125</v>
      </c>
      <c r="N107" s="304" t="s">
        <v>125</v>
      </c>
      <c r="O107" s="304" t="s">
        <v>125</v>
      </c>
      <c r="P107" s="304" t="s">
        <v>125</v>
      </c>
      <c r="Q107" s="304" t="s">
        <v>125</v>
      </c>
      <c r="R107" s="304" t="s">
        <v>125</v>
      </c>
      <c r="S107" s="304" t="s">
        <v>125</v>
      </c>
      <c r="T107" s="304" t="s">
        <v>125</v>
      </c>
    </row>
    <row r="108" spans="1:20">
      <c r="A108" s="301" t="s">
        <v>149</v>
      </c>
      <c r="B108" s="301" t="s">
        <v>150</v>
      </c>
      <c r="C108" s="301" t="s">
        <v>148</v>
      </c>
      <c r="D108" s="301" t="s">
        <v>107</v>
      </c>
      <c r="E108" s="301" t="s">
        <v>140</v>
      </c>
      <c r="F108" s="306">
        <v>0</v>
      </c>
      <c r="G108" s="306">
        <v>0</v>
      </c>
      <c r="H108" s="306">
        <v>0</v>
      </c>
      <c r="I108" s="306">
        <v>0</v>
      </c>
      <c r="J108" s="306">
        <v>0</v>
      </c>
      <c r="K108" s="304" t="s">
        <v>125</v>
      </c>
      <c r="L108" s="304" t="s">
        <v>125</v>
      </c>
      <c r="M108" s="304" t="s">
        <v>125</v>
      </c>
      <c r="N108" s="304" t="s">
        <v>125</v>
      </c>
      <c r="O108" s="304" t="s">
        <v>125</v>
      </c>
      <c r="P108" s="304" t="s">
        <v>125</v>
      </c>
      <c r="Q108" s="304" t="s">
        <v>125</v>
      </c>
      <c r="R108" s="304" t="s">
        <v>125</v>
      </c>
      <c r="S108" s="304" t="s">
        <v>125</v>
      </c>
      <c r="T108" s="304" t="s">
        <v>125</v>
      </c>
    </row>
    <row r="109" spans="1:20">
      <c r="A109" s="301" t="s">
        <v>149</v>
      </c>
      <c r="B109" s="301" t="s">
        <v>150</v>
      </c>
      <c r="C109" s="301" t="s">
        <v>148</v>
      </c>
      <c r="D109" s="301" t="s">
        <v>107</v>
      </c>
      <c r="E109" s="301" t="s">
        <v>141</v>
      </c>
      <c r="F109" s="306">
        <v>0</v>
      </c>
      <c r="G109" s="306">
        <v>0</v>
      </c>
      <c r="H109" s="306">
        <v>0</v>
      </c>
      <c r="I109" s="306">
        <v>0</v>
      </c>
      <c r="J109" s="306">
        <v>0</v>
      </c>
      <c r="K109" s="304" t="s">
        <v>125</v>
      </c>
      <c r="L109" s="304" t="s">
        <v>125</v>
      </c>
      <c r="M109" s="304" t="s">
        <v>125</v>
      </c>
      <c r="N109" s="304" t="s">
        <v>125</v>
      </c>
      <c r="O109" s="304" t="s">
        <v>125</v>
      </c>
      <c r="P109" s="304" t="s">
        <v>125</v>
      </c>
      <c r="Q109" s="304" t="s">
        <v>125</v>
      </c>
      <c r="R109" s="304" t="s">
        <v>125</v>
      </c>
      <c r="S109" s="304" t="s">
        <v>125</v>
      </c>
      <c r="T109" s="304" t="s">
        <v>125</v>
      </c>
    </row>
    <row r="110" spans="1:20" s="307" customFormat="1">
      <c r="A110" s="307" t="s">
        <v>151</v>
      </c>
      <c r="B110" s="307" t="s">
        <v>152</v>
      </c>
      <c r="C110" s="307" t="s">
        <v>122</v>
      </c>
      <c r="D110" s="307" t="s">
        <v>107</v>
      </c>
      <c r="E110" s="307" t="s">
        <v>124</v>
      </c>
      <c r="F110" s="308">
        <v>32609</v>
      </c>
      <c r="G110" s="308">
        <v>36442</v>
      </c>
      <c r="H110" s="308">
        <v>38182</v>
      </c>
      <c r="I110" s="308">
        <v>38015</v>
      </c>
      <c r="J110" s="308">
        <v>35005</v>
      </c>
      <c r="K110" s="307" t="s">
        <v>125</v>
      </c>
      <c r="L110" s="307" t="s">
        <v>125</v>
      </c>
      <c r="M110" s="307" t="s">
        <v>125</v>
      </c>
      <c r="N110" s="307" t="s">
        <v>125</v>
      </c>
      <c r="O110" s="307" t="s">
        <v>125</v>
      </c>
      <c r="P110" s="307" t="s">
        <v>125</v>
      </c>
      <c r="Q110" s="307" t="s">
        <v>125</v>
      </c>
      <c r="R110" s="307" t="s">
        <v>125</v>
      </c>
      <c r="S110" s="307" t="s">
        <v>125</v>
      </c>
      <c r="T110" s="307" t="s">
        <v>125</v>
      </c>
    </row>
    <row r="111" spans="1:20" s="307" customFormat="1">
      <c r="A111" s="307" t="s">
        <v>151</v>
      </c>
      <c r="B111" s="307" t="s">
        <v>152</v>
      </c>
      <c r="C111" s="307" t="s">
        <v>122</v>
      </c>
      <c r="D111" s="307" t="s">
        <v>107</v>
      </c>
      <c r="E111" s="307" t="s">
        <v>126</v>
      </c>
      <c r="F111" s="308">
        <v>8516</v>
      </c>
      <c r="G111" s="308">
        <v>8662</v>
      </c>
      <c r="H111" s="308">
        <v>8804</v>
      </c>
      <c r="I111" s="308">
        <v>8841</v>
      </c>
      <c r="J111" s="308">
        <v>8874</v>
      </c>
      <c r="K111" s="307" t="s">
        <v>125</v>
      </c>
      <c r="L111" s="307" t="s">
        <v>125</v>
      </c>
      <c r="M111" s="307" t="s">
        <v>125</v>
      </c>
      <c r="N111" s="307" t="s">
        <v>125</v>
      </c>
      <c r="O111" s="307" t="s">
        <v>125</v>
      </c>
      <c r="P111" s="307" t="s">
        <v>125</v>
      </c>
      <c r="Q111" s="307" t="s">
        <v>125</v>
      </c>
      <c r="R111" s="307" t="s">
        <v>125</v>
      </c>
      <c r="S111" s="307" t="s">
        <v>125</v>
      </c>
      <c r="T111" s="307" t="s">
        <v>125</v>
      </c>
    </row>
    <row r="112" spans="1:20" s="307" customFormat="1">
      <c r="A112" s="307" t="s">
        <v>151</v>
      </c>
      <c r="B112" s="307" t="s">
        <v>152</v>
      </c>
      <c r="C112" s="307" t="s">
        <v>122</v>
      </c>
      <c r="D112" s="307" t="s">
        <v>107</v>
      </c>
      <c r="E112" s="307" t="s">
        <v>127</v>
      </c>
      <c r="F112" s="308">
        <v>473.93095811957699</v>
      </c>
      <c r="G112" s="308">
        <v>505.314305681858</v>
      </c>
      <c r="H112" s="308">
        <v>534.76526731889999</v>
      </c>
      <c r="I112" s="308">
        <v>543.394211492811</v>
      </c>
      <c r="J112" s="308">
        <v>552.00231280639798</v>
      </c>
      <c r="K112" s="307" t="s">
        <v>125</v>
      </c>
      <c r="L112" s="307" t="s">
        <v>125</v>
      </c>
      <c r="M112" s="307" t="s">
        <v>125</v>
      </c>
      <c r="N112" s="307" t="s">
        <v>125</v>
      </c>
      <c r="O112" s="307" t="s">
        <v>125</v>
      </c>
      <c r="P112" s="307" t="s">
        <v>125</v>
      </c>
      <c r="Q112" s="307" t="s">
        <v>125</v>
      </c>
      <c r="R112" s="307" t="s">
        <v>125</v>
      </c>
      <c r="S112" s="307" t="s">
        <v>125</v>
      </c>
      <c r="T112" s="307" t="s">
        <v>125</v>
      </c>
    </row>
    <row r="113" spans="1:20" s="307" customFormat="1">
      <c r="A113" s="307" t="s">
        <v>151</v>
      </c>
      <c r="B113" s="307" t="s">
        <v>152</v>
      </c>
      <c r="C113" s="307" t="s">
        <v>122</v>
      </c>
      <c r="D113" s="307" t="s">
        <v>107</v>
      </c>
      <c r="E113" s="307" t="s">
        <v>128</v>
      </c>
      <c r="F113" s="308">
        <v>18023</v>
      </c>
      <c r="G113" s="308">
        <v>17757</v>
      </c>
      <c r="H113" s="308">
        <v>17112</v>
      </c>
      <c r="I113" s="308">
        <v>16375</v>
      </c>
      <c r="J113" s="308">
        <v>16475</v>
      </c>
      <c r="K113" s="307" t="s">
        <v>125</v>
      </c>
      <c r="L113" s="307" t="s">
        <v>125</v>
      </c>
      <c r="M113" s="307" t="s">
        <v>125</v>
      </c>
      <c r="N113" s="307" t="s">
        <v>125</v>
      </c>
      <c r="O113" s="307" t="s">
        <v>125</v>
      </c>
      <c r="P113" s="307" t="s">
        <v>125</v>
      </c>
      <c r="Q113" s="307" t="s">
        <v>125</v>
      </c>
      <c r="R113" s="307" t="s">
        <v>125</v>
      </c>
      <c r="S113" s="307" t="s">
        <v>125</v>
      </c>
      <c r="T113" s="307" t="s">
        <v>125</v>
      </c>
    </row>
    <row r="114" spans="1:20" s="307" customFormat="1">
      <c r="A114" s="307" t="s">
        <v>151</v>
      </c>
      <c r="B114" s="307" t="s">
        <v>152</v>
      </c>
      <c r="C114" s="307" t="s">
        <v>122</v>
      </c>
      <c r="D114" s="307" t="s">
        <v>107</v>
      </c>
      <c r="E114" s="307" t="s">
        <v>129</v>
      </c>
      <c r="F114" s="308">
        <v>26528.135402592001</v>
      </c>
      <c r="G114" s="308">
        <v>28284.8083509516</v>
      </c>
      <c r="H114" s="308">
        <v>29933.316608660502</v>
      </c>
      <c r="I114" s="308">
        <v>30416.319028116599</v>
      </c>
      <c r="J114" s="308">
        <v>30898.154775061899</v>
      </c>
      <c r="K114" s="307" t="s">
        <v>125</v>
      </c>
      <c r="L114" s="307" t="s">
        <v>125</v>
      </c>
      <c r="M114" s="307" t="s">
        <v>125</v>
      </c>
      <c r="N114" s="307" t="s">
        <v>125</v>
      </c>
      <c r="O114" s="307" t="s">
        <v>125</v>
      </c>
      <c r="P114" s="307" t="s">
        <v>125</v>
      </c>
      <c r="Q114" s="307" t="s">
        <v>125</v>
      </c>
      <c r="R114" s="307" t="s">
        <v>125</v>
      </c>
      <c r="S114" s="307" t="s">
        <v>125</v>
      </c>
      <c r="T114" s="307" t="s">
        <v>125</v>
      </c>
    </row>
    <row r="115" spans="1:20" s="307" customFormat="1">
      <c r="A115" s="307" t="s">
        <v>151</v>
      </c>
      <c r="B115" s="307" t="s">
        <v>152</v>
      </c>
      <c r="C115" s="307" t="s">
        <v>122</v>
      </c>
      <c r="D115" s="307" t="s">
        <v>107</v>
      </c>
      <c r="E115" s="307" t="s">
        <v>130</v>
      </c>
      <c r="F115" s="308">
        <v>8835</v>
      </c>
      <c r="G115" s="308">
        <v>8937</v>
      </c>
      <c r="H115" s="308">
        <v>8670</v>
      </c>
      <c r="I115" s="308">
        <v>8835</v>
      </c>
      <c r="J115" s="308">
        <v>8637</v>
      </c>
      <c r="K115" s="307" t="s">
        <v>125</v>
      </c>
      <c r="L115" s="307" t="s">
        <v>125</v>
      </c>
      <c r="M115" s="307" t="s">
        <v>125</v>
      </c>
      <c r="N115" s="307" t="s">
        <v>125</v>
      </c>
      <c r="O115" s="307" t="s">
        <v>125</v>
      </c>
      <c r="P115" s="307" t="s">
        <v>125</v>
      </c>
      <c r="Q115" s="307" t="s">
        <v>125</v>
      </c>
      <c r="R115" s="307" t="s">
        <v>125</v>
      </c>
      <c r="S115" s="307" t="s">
        <v>125</v>
      </c>
      <c r="T115" s="307" t="s">
        <v>125</v>
      </c>
    </row>
    <row r="116" spans="1:20" s="307" customFormat="1">
      <c r="A116" s="307" t="s">
        <v>151</v>
      </c>
      <c r="B116" s="307" t="s">
        <v>152</v>
      </c>
      <c r="C116" s="307" t="s">
        <v>122</v>
      </c>
      <c r="D116" s="307" t="s">
        <v>107</v>
      </c>
      <c r="E116" s="307" t="s">
        <v>131</v>
      </c>
      <c r="F116" s="308">
        <v>12554</v>
      </c>
      <c r="G116" s="308">
        <v>11653</v>
      </c>
      <c r="H116" s="308">
        <v>11013</v>
      </c>
      <c r="I116" s="308">
        <v>10609</v>
      </c>
      <c r="J116" s="308">
        <v>9696</v>
      </c>
      <c r="K116" s="307" t="s">
        <v>125</v>
      </c>
      <c r="L116" s="307" t="s">
        <v>125</v>
      </c>
      <c r="M116" s="307" t="s">
        <v>125</v>
      </c>
      <c r="N116" s="307" t="s">
        <v>125</v>
      </c>
      <c r="O116" s="307" t="s">
        <v>125</v>
      </c>
      <c r="P116" s="307" t="s">
        <v>125</v>
      </c>
      <c r="Q116" s="307" t="s">
        <v>125</v>
      </c>
      <c r="R116" s="307" t="s">
        <v>125</v>
      </c>
      <c r="S116" s="307" t="s">
        <v>125</v>
      </c>
      <c r="T116" s="307" t="s">
        <v>125</v>
      </c>
    </row>
    <row r="117" spans="1:20" s="307" customFormat="1">
      <c r="A117" s="307" t="s">
        <v>151</v>
      </c>
      <c r="B117" s="307" t="s">
        <v>152</v>
      </c>
      <c r="C117" s="307" t="s">
        <v>122</v>
      </c>
      <c r="D117" s="307" t="s">
        <v>107</v>
      </c>
      <c r="E117" s="307" t="s">
        <v>132</v>
      </c>
      <c r="F117" s="308">
        <v>45804</v>
      </c>
      <c r="G117" s="308">
        <v>43239</v>
      </c>
      <c r="H117" s="308">
        <v>40056</v>
      </c>
      <c r="I117" s="308">
        <v>38868</v>
      </c>
      <c r="J117" s="308">
        <v>38069</v>
      </c>
      <c r="K117" s="307" t="s">
        <v>125</v>
      </c>
      <c r="L117" s="307" t="s">
        <v>125</v>
      </c>
      <c r="M117" s="307" t="s">
        <v>125</v>
      </c>
      <c r="N117" s="307" t="s">
        <v>125</v>
      </c>
      <c r="O117" s="307" t="s">
        <v>125</v>
      </c>
      <c r="P117" s="307" t="s">
        <v>125</v>
      </c>
      <c r="Q117" s="307" t="s">
        <v>125</v>
      </c>
      <c r="R117" s="307" t="s">
        <v>125</v>
      </c>
      <c r="S117" s="307" t="s">
        <v>125</v>
      </c>
      <c r="T117" s="307" t="s">
        <v>125</v>
      </c>
    </row>
    <row r="118" spans="1:20" s="307" customFormat="1">
      <c r="A118" s="307" t="s">
        <v>151</v>
      </c>
      <c r="B118" s="307" t="s">
        <v>152</v>
      </c>
      <c r="C118" s="307" t="s">
        <v>122</v>
      </c>
      <c r="D118" s="307" t="s">
        <v>107</v>
      </c>
      <c r="E118" s="307" t="s">
        <v>133</v>
      </c>
      <c r="F118" s="308">
        <v>24328</v>
      </c>
      <c r="G118" s="308">
        <v>25424</v>
      </c>
      <c r="H118" s="308">
        <v>26519</v>
      </c>
      <c r="I118" s="308">
        <v>27614</v>
      </c>
      <c r="J118" s="308">
        <v>28709</v>
      </c>
      <c r="K118" s="307" t="s">
        <v>125</v>
      </c>
      <c r="L118" s="307" t="s">
        <v>125</v>
      </c>
      <c r="M118" s="307" t="s">
        <v>125</v>
      </c>
      <c r="N118" s="307" t="s">
        <v>125</v>
      </c>
      <c r="O118" s="307" t="s">
        <v>125</v>
      </c>
      <c r="P118" s="307" t="s">
        <v>125</v>
      </c>
      <c r="Q118" s="307" t="s">
        <v>125</v>
      </c>
      <c r="R118" s="307" t="s">
        <v>125</v>
      </c>
      <c r="S118" s="307" t="s">
        <v>125</v>
      </c>
      <c r="T118" s="307" t="s">
        <v>125</v>
      </c>
    </row>
    <row r="119" spans="1:20" s="307" customFormat="1">
      <c r="A119" s="307" t="s">
        <v>151</v>
      </c>
      <c r="B119" s="307" t="s">
        <v>152</v>
      </c>
      <c r="C119" s="307" t="s">
        <v>122</v>
      </c>
      <c r="D119" s="307" t="s">
        <v>107</v>
      </c>
      <c r="E119" s="307" t="s">
        <v>134</v>
      </c>
      <c r="F119" s="308">
        <v>6994</v>
      </c>
      <c r="G119" s="308">
        <v>6511</v>
      </c>
      <c r="H119" s="308">
        <v>6244</v>
      </c>
      <c r="I119" s="308">
        <v>6075</v>
      </c>
      <c r="J119" s="308">
        <v>5803</v>
      </c>
      <c r="K119" s="307" t="s">
        <v>125</v>
      </c>
      <c r="L119" s="307" t="s">
        <v>125</v>
      </c>
      <c r="M119" s="307" t="s">
        <v>125</v>
      </c>
      <c r="N119" s="307" t="s">
        <v>125</v>
      </c>
      <c r="O119" s="307" t="s">
        <v>125</v>
      </c>
      <c r="P119" s="307" t="s">
        <v>125</v>
      </c>
      <c r="Q119" s="307" t="s">
        <v>125</v>
      </c>
      <c r="R119" s="307" t="s">
        <v>125</v>
      </c>
      <c r="S119" s="307" t="s">
        <v>125</v>
      </c>
      <c r="T119" s="307" t="s">
        <v>125</v>
      </c>
    </row>
    <row r="120" spans="1:20" s="307" customFormat="1">
      <c r="A120" s="307" t="s">
        <v>151</v>
      </c>
      <c r="B120" s="307" t="s">
        <v>152</v>
      </c>
      <c r="C120" s="307" t="s">
        <v>122</v>
      </c>
      <c r="D120" s="307" t="s">
        <v>107</v>
      </c>
      <c r="E120" s="307" t="s">
        <v>135</v>
      </c>
      <c r="F120" s="308">
        <v>21964</v>
      </c>
      <c r="G120" s="308">
        <v>19185</v>
      </c>
      <c r="H120" s="308">
        <v>18506</v>
      </c>
      <c r="I120" s="308">
        <v>17510</v>
      </c>
      <c r="J120" s="308">
        <v>16712</v>
      </c>
      <c r="K120" s="307" t="s">
        <v>125</v>
      </c>
      <c r="L120" s="307" t="s">
        <v>125</v>
      </c>
      <c r="M120" s="307" t="s">
        <v>125</v>
      </c>
      <c r="N120" s="307" t="s">
        <v>125</v>
      </c>
      <c r="O120" s="307" t="s">
        <v>125</v>
      </c>
      <c r="P120" s="307" t="s">
        <v>125</v>
      </c>
      <c r="Q120" s="307" t="s">
        <v>125</v>
      </c>
      <c r="R120" s="307" t="s">
        <v>125</v>
      </c>
      <c r="S120" s="307" t="s">
        <v>125</v>
      </c>
      <c r="T120" s="307" t="s">
        <v>125</v>
      </c>
    </row>
    <row r="121" spans="1:20" s="307" customFormat="1">
      <c r="A121" s="307" t="s">
        <v>151</v>
      </c>
      <c r="B121" s="307" t="s">
        <v>152</v>
      </c>
      <c r="C121" s="307" t="s">
        <v>122</v>
      </c>
      <c r="D121" s="307" t="s">
        <v>107</v>
      </c>
      <c r="E121" s="307" t="s">
        <v>136</v>
      </c>
      <c r="F121" s="308">
        <v>16724</v>
      </c>
      <c r="G121" s="308">
        <v>16724</v>
      </c>
      <c r="H121" s="308">
        <v>16724</v>
      </c>
      <c r="I121" s="308">
        <v>16724</v>
      </c>
      <c r="J121" s="308">
        <v>16724</v>
      </c>
      <c r="K121" s="307" t="s">
        <v>125</v>
      </c>
      <c r="L121" s="307" t="s">
        <v>125</v>
      </c>
      <c r="M121" s="307" t="s">
        <v>125</v>
      </c>
      <c r="N121" s="307" t="s">
        <v>125</v>
      </c>
      <c r="O121" s="307" t="s">
        <v>125</v>
      </c>
      <c r="P121" s="307" t="s">
        <v>125</v>
      </c>
      <c r="Q121" s="307" t="s">
        <v>125</v>
      </c>
      <c r="R121" s="307" t="s">
        <v>125</v>
      </c>
      <c r="S121" s="307" t="s">
        <v>125</v>
      </c>
      <c r="T121" s="307" t="s">
        <v>125</v>
      </c>
    </row>
    <row r="122" spans="1:20" s="307" customFormat="1">
      <c r="A122" s="307" t="s">
        <v>151</v>
      </c>
      <c r="B122" s="307" t="s">
        <v>152</v>
      </c>
      <c r="C122" s="307" t="s">
        <v>122</v>
      </c>
      <c r="D122" s="307" t="s">
        <v>107</v>
      </c>
      <c r="E122" s="307" t="s">
        <v>137</v>
      </c>
      <c r="F122" s="308">
        <v>6393</v>
      </c>
      <c r="G122" s="308">
        <v>5503</v>
      </c>
      <c r="H122" s="308">
        <v>5434</v>
      </c>
      <c r="I122" s="308">
        <v>5321</v>
      </c>
      <c r="J122" s="308">
        <v>5203</v>
      </c>
      <c r="K122" s="307" t="s">
        <v>125</v>
      </c>
      <c r="L122" s="307" t="s">
        <v>125</v>
      </c>
      <c r="M122" s="307" t="s">
        <v>125</v>
      </c>
      <c r="N122" s="307" t="s">
        <v>125</v>
      </c>
      <c r="O122" s="307" t="s">
        <v>125</v>
      </c>
      <c r="P122" s="307" t="s">
        <v>125</v>
      </c>
      <c r="Q122" s="307" t="s">
        <v>125</v>
      </c>
      <c r="R122" s="307" t="s">
        <v>125</v>
      </c>
      <c r="S122" s="307" t="s">
        <v>125</v>
      </c>
      <c r="T122" s="307" t="s">
        <v>125</v>
      </c>
    </row>
    <row r="123" spans="1:20" s="307" customFormat="1">
      <c r="A123" s="307" t="s">
        <v>151</v>
      </c>
      <c r="B123" s="307" t="s">
        <v>152</v>
      </c>
      <c r="C123" s="307" t="s">
        <v>122</v>
      </c>
      <c r="D123" s="307" t="s">
        <v>107</v>
      </c>
      <c r="E123" s="307" t="s">
        <v>138</v>
      </c>
      <c r="F123" s="308">
        <v>1892</v>
      </c>
      <c r="G123" s="308">
        <v>1860</v>
      </c>
      <c r="H123" s="308">
        <v>1873</v>
      </c>
      <c r="I123" s="308">
        <v>1910</v>
      </c>
      <c r="J123" s="308">
        <v>1974</v>
      </c>
      <c r="K123" s="307" t="s">
        <v>125</v>
      </c>
      <c r="L123" s="307" t="s">
        <v>125</v>
      </c>
      <c r="M123" s="307" t="s">
        <v>125</v>
      </c>
      <c r="N123" s="307" t="s">
        <v>125</v>
      </c>
      <c r="O123" s="307" t="s">
        <v>125</v>
      </c>
      <c r="P123" s="307" t="s">
        <v>125</v>
      </c>
      <c r="Q123" s="307" t="s">
        <v>125</v>
      </c>
      <c r="R123" s="307" t="s">
        <v>125</v>
      </c>
      <c r="S123" s="307" t="s">
        <v>125</v>
      </c>
      <c r="T123" s="307" t="s">
        <v>125</v>
      </c>
    </row>
    <row r="124" spans="1:20" s="307" customFormat="1">
      <c r="A124" s="307" t="s">
        <v>151</v>
      </c>
      <c r="B124" s="307" t="s">
        <v>152</v>
      </c>
      <c r="C124" s="307" t="s">
        <v>122</v>
      </c>
      <c r="D124" s="307" t="s">
        <v>107</v>
      </c>
      <c r="E124" s="307" t="s">
        <v>139</v>
      </c>
      <c r="F124" s="308">
        <v>9400</v>
      </c>
      <c r="G124" s="308">
        <v>9541</v>
      </c>
      <c r="H124" s="308">
        <v>9684</v>
      </c>
      <c r="I124" s="308">
        <v>9829</v>
      </c>
      <c r="J124" s="308">
        <v>9977</v>
      </c>
      <c r="K124" s="307" t="s">
        <v>125</v>
      </c>
      <c r="L124" s="307" t="s">
        <v>125</v>
      </c>
      <c r="M124" s="307" t="s">
        <v>125</v>
      </c>
      <c r="N124" s="307" t="s">
        <v>125</v>
      </c>
      <c r="O124" s="307" t="s">
        <v>125</v>
      </c>
      <c r="P124" s="307" t="s">
        <v>125</v>
      </c>
      <c r="Q124" s="307" t="s">
        <v>125</v>
      </c>
      <c r="R124" s="307" t="s">
        <v>125</v>
      </c>
      <c r="S124" s="307" t="s">
        <v>125</v>
      </c>
      <c r="T124" s="307" t="s">
        <v>125</v>
      </c>
    </row>
    <row r="125" spans="1:20" s="307" customFormat="1">
      <c r="A125" s="307" t="s">
        <v>151</v>
      </c>
      <c r="B125" s="307" t="s">
        <v>152</v>
      </c>
      <c r="C125" s="307" t="s">
        <v>122</v>
      </c>
      <c r="D125" s="307" t="s">
        <v>107</v>
      </c>
      <c r="E125" s="307" t="s">
        <v>140</v>
      </c>
      <c r="F125" s="308">
        <v>5890</v>
      </c>
      <c r="G125" s="308">
        <v>5873</v>
      </c>
      <c r="H125" s="308">
        <v>5857</v>
      </c>
      <c r="I125" s="308">
        <v>5847</v>
      </c>
      <c r="J125" s="308">
        <v>5837</v>
      </c>
      <c r="K125" s="307" t="s">
        <v>125</v>
      </c>
      <c r="L125" s="307" t="s">
        <v>125</v>
      </c>
      <c r="M125" s="307" t="s">
        <v>125</v>
      </c>
      <c r="N125" s="307" t="s">
        <v>125</v>
      </c>
      <c r="O125" s="307" t="s">
        <v>125</v>
      </c>
      <c r="P125" s="307" t="s">
        <v>125</v>
      </c>
      <c r="Q125" s="307" t="s">
        <v>125</v>
      </c>
      <c r="R125" s="307" t="s">
        <v>125</v>
      </c>
      <c r="S125" s="307" t="s">
        <v>125</v>
      </c>
      <c r="T125" s="307" t="s">
        <v>125</v>
      </c>
    </row>
    <row r="126" spans="1:20" s="307" customFormat="1">
      <c r="A126" s="307" t="s">
        <v>151</v>
      </c>
      <c r="B126" s="307" t="s">
        <v>152</v>
      </c>
      <c r="C126" s="307" t="s">
        <v>122</v>
      </c>
      <c r="D126" s="307" t="s">
        <v>107</v>
      </c>
      <c r="E126" s="307" t="s">
        <v>141</v>
      </c>
      <c r="F126" s="308">
        <v>2407</v>
      </c>
      <c r="G126" s="308">
        <v>2449</v>
      </c>
      <c r="H126" s="308">
        <v>2541</v>
      </c>
      <c r="I126" s="308">
        <v>2620</v>
      </c>
      <c r="J126" s="308">
        <v>2612</v>
      </c>
      <c r="K126" s="307" t="s">
        <v>125</v>
      </c>
      <c r="L126" s="307" t="s">
        <v>125</v>
      </c>
      <c r="M126" s="307" t="s">
        <v>125</v>
      </c>
      <c r="N126" s="307" t="s">
        <v>125</v>
      </c>
      <c r="O126" s="307" t="s">
        <v>125</v>
      </c>
      <c r="P126" s="307" t="s">
        <v>125</v>
      </c>
      <c r="Q126" s="307" t="s">
        <v>125</v>
      </c>
      <c r="R126" s="307" t="s">
        <v>125</v>
      </c>
      <c r="S126" s="307" t="s">
        <v>125</v>
      </c>
      <c r="T126" s="307" t="s">
        <v>125</v>
      </c>
    </row>
    <row r="127" spans="1:20" s="307" customFormat="1">
      <c r="A127" s="307" t="s">
        <v>153</v>
      </c>
      <c r="B127" s="307" t="s">
        <v>154</v>
      </c>
      <c r="C127" s="307" t="s">
        <v>122</v>
      </c>
      <c r="D127" s="307" t="s">
        <v>107</v>
      </c>
      <c r="E127" s="307" t="s">
        <v>124</v>
      </c>
      <c r="F127" s="308">
        <v>706</v>
      </c>
      <c r="G127" s="308">
        <v>720</v>
      </c>
      <c r="H127" s="308">
        <v>730</v>
      </c>
      <c r="I127" s="308">
        <v>698</v>
      </c>
      <c r="J127" s="308">
        <v>703</v>
      </c>
      <c r="K127" s="307" t="s">
        <v>125</v>
      </c>
      <c r="L127" s="307" t="s">
        <v>125</v>
      </c>
      <c r="M127" s="307" t="s">
        <v>125</v>
      </c>
      <c r="N127" s="307" t="s">
        <v>125</v>
      </c>
      <c r="O127" s="307" t="s">
        <v>125</v>
      </c>
      <c r="P127" s="307" t="s">
        <v>125</v>
      </c>
      <c r="Q127" s="307" t="s">
        <v>125</v>
      </c>
      <c r="R127" s="307" t="s">
        <v>125</v>
      </c>
      <c r="S127" s="307" t="s">
        <v>125</v>
      </c>
      <c r="T127" s="307" t="s">
        <v>125</v>
      </c>
    </row>
    <row r="128" spans="1:20" s="307" customFormat="1">
      <c r="A128" s="307" t="s">
        <v>153</v>
      </c>
      <c r="B128" s="307" t="s">
        <v>154</v>
      </c>
      <c r="C128" s="307" t="s">
        <v>122</v>
      </c>
      <c r="D128" s="307" t="s">
        <v>107</v>
      </c>
      <c r="E128" s="307" t="s">
        <v>126</v>
      </c>
      <c r="F128" s="308">
        <v>343</v>
      </c>
      <c r="G128" s="308">
        <v>338</v>
      </c>
      <c r="H128" s="308">
        <v>335</v>
      </c>
      <c r="I128" s="308">
        <v>331</v>
      </c>
      <c r="J128" s="308">
        <v>329</v>
      </c>
      <c r="K128" s="307" t="s">
        <v>125</v>
      </c>
      <c r="L128" s="307" t="s">
        <v>125</v>
      </c>
      <c r="M128" s="307" t="s">
        <v>125</v>
      </c>
      <c r="N128" s="307" t="s">
        <v>125</v>
      </c>
      <c r="O128" s="307" t="s">
        <v>125</v>
      </c>
      <c r="P128" s="307" t="s">
        <v>125</v>
      </c>
      <c r="Q128" s="307" t="s">
        <v>125</v>
      </c>
      <c r="R128" s="307" t="s">
        <v>125</v>
      </c>
      <c r="S128" s="307" t="s">
        <v>125</v>
      </c>
      <c r="T128" s="307" t="s">
        <v>125</v>
      </c>
    </row>
    <row r="129" spans="1:20" s="307" customFormat="1">
      <c r="A129" s="307" t="s">
        <v>153</v>
      </c>
      <c r="B129" s="307" t="s">
        <v>154</v>
      </c>
      <c r="C129" s="307" t="s">
        <v>122</v>
      </c>
      <c r="D129" s="307" t="s">
        <v>107</v>
      </c>
      <c r="E129" s="307" t="s">
        <v>127</v>
      </c>
      <c r="F129" s="308">
        <v>43.295725675918703</v>
      </c>
      <c r="G129" s="308">
        <v>46.1627356983062</v>
      </c>
      <c r="H129" s="308">
        <v>48.853213570839898</v>
      </c>
      <c r="I129" s="308">
        <v>49.6415064506905</v>
      </c>
      <c r="J129" s="308">
        <v>50.427895241459296</v>
      </c>
      <c r="K129" s="307" t="s">
        <v>125</v>
      </c>
      <c r="L129" s="307" t="s">
        <v>125</v>
      </c>
      <c r="M129" s="307" t="s">
        <v>125</v>
      </c>
      <c r="N129" s="307" t="s">
        <v>125</v>
      </c>
      <c r="O129" s="307" t="s">
        <v>125</v>
      </c>
      <c r="P129" s="307" t="s">
        <v>125</v>
      </c>
      <c r="Q129" s="307" t="s">
        <v>125</v>
      </c>
      <c r="R129" s="307" t="s">
        <v>125</v>
      </c>
      <c r="S129" s="307" t="s">
        <v>125</v>
      </c>
      <c r="T129" s="307" t="s">
        <v>125</v>
      </c>
    </row>
    <row r="130" spans="1:20" s="307" customFormat="1">
      <c r="A130" s="307" t="s">
        <v>153</v>
      </c>
      <c r="B130" s="307" t="s">
        <v>154</v>
      </c>
      <c r="C130" s="307" t="s">
        <v>122</v>
      </c>
      <c r="D130" s="307" t="s">
        <v>107</v>
      </c>
      <c r="E130" s="307" t="s">
        <v>128</v>
      </c>
      <c r="F130" s="308">
        <v>476</v>
      </c>
      <c r="G130" s="308">
        <v>476</v>
      </c>
      <c r="H130" s="308">
        <v>474</v>
      </c>
      <c r="I130" s="308">
        <v>476</v>
      </c>
      <c r="J130" s="308">
        <v>483</v>
      </c>
      <c r="K130" s="307" t="s">
        <v>125</v>
      </c>
      <c r="L130" s="307" t="s">
        <v>125</v>
      </c>
      <c r="M130" s="307" t="s">
        <v>125</v>
      </c>
      <c r="N130" s="307" t="s">
        <v>125</v>
      </c>
      <c r="O130" s="307" t="s">
        <v>125</v>
      </c>
      <c r="P130" s="307" t="s">
        <v>125</v>
      </c>
      <c r="Q130" s="307" t="s">
        <v>125</v>
      </c>
      <c r="R130" s="307" t="s">
        <v>125</v>
      </c>
      <c r="S130" s="307" t="s">
        <v>125</v>
      </c>
      <c r="T130" s="307" t="s">
        <v>125</v>
      </c>
    </row>
    <row r="131" spans="1:20" s="307" customFormat="1">
      <c r="A131" s="307" t="s">
        <v>153</v>
      </c>
      <c r="B131" s="307" t="s">
        <v>154</v>
      </c>
      <c r="C131" s="307" t="s">
        <v>122</v>
      </c>
      <c r="D131" s="307" t="s">
        <v>107</v>
      </c>
      <c r="E131" s="307" t="s">
        <v>129</v>
      </c>
      <c r="F131" s="308">
        <v>1436.87689586955</v>
      </c>
      <c r="G131" s="308">
        <v>1532.0257909875399</v>
      </c>
      <c r="H131" s="308">
        <v>1621.31602538225</v>
      </c>
      <c r="I131" s="308">
        <v>1647.4774953322899</v>
      </c>
      <c r="J131" s="308">
        <v>1673.57577332593</v>
      </c>
      <c r="K131" s="307" t="s">
        <v>125</v>
      </c>
      <c r="L131" s="307" t="s">
        <v>125</v>
      </c>
      <c r="M131" s="307" t="s">
        <v>125</v>
      </c>
      <c r="N131" s="307" t="s">
        <v>125</v>
      </c>
      <c r="O131" s="307" t="s">
        <v>125</v>
      </c>
      <c r="P131" s="307" t="s">
        <v>125</v>
      </c>
      <c r="Q131" s="307" t="s">
        <v>125</v>
      </c>
      <c r="R131" s="307" t="s">
        <v>125</v>
      </c>
      <c r="S131" s="307" t="s">
        <v>125</v>
      </c>
      <c r="T131" s="307" t="s">
        <v>125</v>
      </c>
    </row>
    <row r="132" spans="1:20" s="307" customFormat="1">
      <c r="A132" s="307" t="s">
        <v>153</v>
      </c>
      <c r="B132" s="307" t="s">
        <v>154</v>
      </c>
      <c r="C132" s="307" t="s">
        <v>122</v>
      </c>
      <c r="D132" s="307" t="s">
        <v>107</v>
      </c>
      <c r="E132" s="307" t="s">
        <v>130</v>
      </c>
      <c r="F132" s="308">
        <v>471</v>
      </c>
      <c r="G132" s="308">
        <v>477</v>
      </c>
      <c r="H132" s="308">
        <v>462</v>
      </c>
      <c r="I132" s="308">
        <v>471</v>
      </c>
      <c r="J132" s="308">
        <v>460</v>
      </c>
      <c r="K132" s="307" t="s">
        <v>125</v>
      </c>
      <c r="L132" s="307" t="s">
        <v>125</v>
      </c>
      <c r="M132" s="307" t="s">
        <v>125</v>
      </c>
      <c r="N132" s="307" t="s">
        <v>125</v>
      </c>
      <c r="O132" s="307" t="s">
        <v>125</v>
      </c>
      <c r="P132" s="307" t="s">
        <v>125</v>
      </c>
      <c r="Q132" s="307" t="s">
        <v>125</v>
      </c>
      <c r="R132" s="307" t="s">
        <v>125</v>
      </c>
      <c r="S132" s="307" t="s">
        <v>125</v>
      </c>
      <c r="T132" s="307" t="s">
        <v>125</v>
      </c>
    </row>
    <row r="133" spans="1:20" s="307" customFormat="1">
      <c r="A133" s="307" t="s">
        <v>153</v>
      </c>
      <c r="B133" s="307" t="s">
        <v>154</v>
      </c>
      <c r="C133" s="307" t="s">
        <v>122</v>
      </c>
      <c r="D133" s="307" t="s">
        <v>107</v>
      </c>
      <c r="E133" s="307" t="s">
        <v>131</v>
      </c>
      <c r="F133" s="308">
        <v>742</v>
      </c>
      <c r="G133" s="308">
        <v>705</v>
      </c>
      <c r="H133" s="308">
        <v>682</v>
      </c>
      <c r="I133" s="308">
        <v>673</v>
      </c>
      <c r="J133" s="308">
        <v>635</v>
      </c>
      <c r="K133" s="307" t="s">
        <v>125</v>
      </c>
      <c r="L133" s="307" t="s">
        <v>125</v>
      </c>
      <c r="M133" s="307" t="s">
        <v>125</v>
      </c>
      <c r="N133" s="307" t="s">
        <v>125</v>
      </c>
      <c r="O133" s="307" t="s">
        <v>125</v>
      </c>
      <c r="P133" s="307" t="s">
        <v>125</v>
      </c>
      <c r="Q133" s="307" t="s">
        <v>125</v>
      </c>
      <c r="R133" s="307" t="s">
        <v>125</v>
      </c>
      <c r="S133" s="307" t="s">
        <v>125</v>
      </c>
      <c r="T133" s="307" t="s">
        <v>125</v>
      </c>
    </row>
    <row r="134" spans="1:20" s="307" customFormat="1">
      <c r="A134" s="307" t="s">
        <v>153</v>
      </c>
      <c r="B134" s="307" t="s">
        <v>154</v>
      </c>
      <c r="C134" s="307" t="s">
        <v>122</v>
      </c>
      <c r="D134" s="307" t="s">
        <v>107</v>
      </c>
      <c r="E134" s="307" t="s">
        <v>132</v>
      </c>
      <c r="F134" s="308">
        <v>1900</v>
      </c>
      <c r="G134" s="308">
        <v>1900</v>
      </c>
      <c r="H134" s="308">
        <v>1900</v>
      </c>
      <c r="I134" s="308">
        <v>1900</v>
      </c>
      <c r="J134" s="308">
        <v>1900</v>
      </c>
      <c r="K134" s="307" t="s">
        <v>125</v>
      </c>
      <c r="L134" s="307" t="s">
        <v>125</v>
      </c>
      <c r="M134" s="307" t="s">
        <v>125</v>
      </c>
      <c r="N134" s="307" t="s">
        <v>125</v>
      </c>
      <c r="O134" s="307" t="s">
        <v>125</v>
      </c>
      <c r="P134" s="307" t="s">
        <v>125</v>
      </c>
      <c r="Q134" s="307" t="s">
        <v>125</v>
      </c>
      <c r="R134" s="307" t="s">
        <v>125</v>
      </c>
      <c r="S134" s="307" t="s">
        <v>125</v>
      </c>
      <c r="T134" s="307" t="s">
        <v>125</v>
      </c>
    </row>
    <row r="135" spans="1:20" s="307" customFormat="1">
      <c r="A135" s="307" t="s">
        <v>153</v>
      </c>
      <c r="B135" s="307" t="s">
        <v>154</v>
      </c>
      <c r="C135" s="307" t="s">
        <v>122</v>
      </c>
      <c r="D135" s="307" t="s">
        <v>107</v>
      </c>
      <c r="E135" s="307" t="s">
        <v>133</v>
      </c>
      <c r="F135" s="308">
        <v>1216</v>
      </c>
      <c r="G135" s="308">
        <v>1271</v>
      </c>
      <c r="H135" s="308">
        <v>1326</v>
      </c>
      <c r="I135" s="308">
        <v>1381</v>
      </c>
      <c r="J135" s="308">
        <v>1435</v>
      </c>
      <c r="K135" s="307" t="s">
        <v>125</v>
      </c>
      <c r="L135" s="307" t="s">
        <v>125</v>
      </c>
      <c r="M135" s="307" t="s">
        <v>125</v>
      </c>
      <c r="N135" s="307" t="s">
        <v>125</v>
      </c>
      <c r="O135" s="307" t="s">
        <v>125</v>
      </c>
      <c r="P135" s="307" t="s">
        <v>125</v>
      </c>
      <c r="Q135" s="307" t="s">
        <v>125</v>
      </c>
      <c r="R135" s="307" t="s">
        <v>125</v>
      </c>
      <c r="S135" s="307" t="s">
        <v>125</v>
      </c>
      <c r="T135" s="307" t="s">
        <v>125</v>
      </c>
    </row>
    <row r="136" spans="1:20" s="307" customFormat="1">
      <c r="A136" s="307" t="s">
        <v>153</v>
      </c>
      <c r="B136" s="307" t="s">
        <v>154</v>
      </c>
      <c r="C136" s="307" t="s">
        <v>122</v>
      </c>
      <c r="D136" s="307" t="s">
        <v>107</v>
      </c>
      <c r="E136" s="307" t="s">
        <v>134</v>
      </c>
      <c r="F136" s="308">
        <v>350</v>
      </c>
      <c r="G136" s="308">
        <v>341</v>
      </c>
      <c r="H136" s="308">
        <v>334</v>
      </c>
      <c r="I136" s="308">
        <v>326</v>
      </c>
      <c r="J136" s="308">
        <v>319</v>
      </c>
      <c r="K136" s="307" t="s">
        <v>125</v>
      </c>
      <c r="L136" s="307" t="s">
        <v>125</v>
      </c>
      <c r="M136" s="307" t="s">
        <v>125</v>
      </c>
      <c r="N136" s="307" t="s">
        <v>125</v>
      </c>
      <c r="O136" s="307" t="s">
        <v>125</v>
      </c>
      <c r="P136" s="307" t="s">
        <v>125</v>
      </c>
      <c r="Q136" s="307" t="s">
        <v>125</v>
      </c>
      <c r="R136" s="307" t="s">
        <v>125</v>
      </c>
      <c r="S136" s="307" t="s">
        <v>125</v>
      </c>
      <c r="T136" s="307" t="s">
        <v>125</v>
      </c>
    </row>
    <row r="137" spans="1:20" s="307" customFormat="1">
      <c r="A137" s="307" t="s">
        <v>153</v>
      </c>
      <c r="B137" s="307" t="s">
        <v>154</v>
      </c>
      <c r="C137" s="307" t="s">
        <v>122</v>
      </c>
      <c r="D137" s="307" t="s">
        <v>107</v>
      </c>
      <c r="E137" s="307" t="s">
        <v>135</v>
      </c>
      <c r="F137" s="308">
        <v>833</v>
      </c>
      <c r="G137" s="308">
        <v>832</v>
      </c>
      <c r="H137" s="308">
        <v>830</v>
      </c>
      <c r="I137" s="308">
        <v>828</v>
      </c>
      <c r="J137" s="308">
        <v>826</v>
      </c>
      <c r="K137" s="307" t="s">
        <v>125</v>
      </c>
      <c r="L137" s="307" t="s">
        <v>125</v>
      </c>
      <c r="M137" s="307" t="s">
        <v>125</v>
      </c>
      <c r="N137" s="307" t="s">
        <v>125</v>
      </c>
      <c r="O137" s="307" t="s">
        <v>125</v>
      </c>
      <c r="P137" s="307" t="s">
        <v>125</v>
      </c>
      <c r="Q137" s="307" t="s">
        <v>125</v>
      </c>
      <c r="R137" s="307" t="s">
        <v>125</v>
      </c>
      <c r="S137" s="307" t="s">
        <v>125</v>
      </c>
      <c r="T137" s="307" t="s">
        <v>125</v>
      </c>
    </row>
    <row r="138" spans="1:20" s="307" customFormat="1">
      <c r="A138" s="307" t="s">
        <v>153</v>
      </c>
      <c r="B138" s="307" t="s">
        <v>154</v>
      </c>
      <c r="C138" s="307" t="s">
        <v>122</v>
      </c>
      <c r="D138" s="307" t="s">
        <v>107</v>
      </c>
      <c r="E138" s="307" t="s">
        <v>136</v>
      </c>
      <c r="F138" s="308">
        <v>263</v>
      </c>
      <c r="G138" s="308">
        <v>262</v>
      </c>
      <c r="H138" s="308">
        <v>262</v>
      </c>
      <c r="I138" s="308">
        <v>261</v>
      </c>
      <c r="J138" s="308">
        <v>260</v>
      </c>
      <c r="K138" s="307" t="s">
        <v>125</v>
      </c>
      <c r="L138" s="307" t="s">
        <v>125</v>
      </c>
      <c r="M138" s="307" t="s">
        <v>125</v>
      </c>
      <c r="N138" s="307" t="s">
        <v>125</v>
      </c>
      <c r="O138" s="307" t="s">
        <v>125</v>
      </c>
      <c r="P138" s="307" t="s">
        <v>125</v>
      </c>
      <c r="Q138" s="307" t="s">
        <v>125</v>
      </c>
      <c r="R138" s="307" t="s">
        <v>125</v>
      </c>
      <c r="S138" s="307" t="s">
        <v>125</v>
      </c>
      <c r="T138" s="307" t="s">
        <v>125</v>
      </c>
    </row>
    <row r="139" spans="1:20" s="307" customFormat="1">
      <c r="A139" s="307" t="s">
        <v>153</v>
      </c>
      <c r="B139" s="307" t="s">
        <v>154</v>
      </c>
      <c r="C139" s="307" t="s">
        <v>122</v>
      </c>
      <c r="D139" s="307" t="s">
        <v>107</v>
      </c>
      <c r="E139" s="307" t="s">
        <v>137</v>
      </c>
      <c r="F139" s="308">
        <v>257</v>
      </c>
      <c r="G139" s="308">
        <v>257</v>
      </c>
      <c r="H139" s="308">
        <v>257</v>
      </c>
      <c r="I139" s="308">
        <v>257</v>
      </c>
      <c r="J139" s="308">
        <v>257</v>
      </c>
      <c r="K139" s="307" t="s">
        <v>125</v>
      </c>
      <c r="L139" s="307" t="s">
        <v>125</v>
      </c>
      <c r="M139" s="307" t="s">
        <v>125</v>
      </c>
      <c r="N139" s="307" t="s">
        <v>125</v>
      </c>
      <c r="O139" s="307" t="s">
        <v>125</v>
      </c>
      <c r="P139" s="307" t="s">
        <v>125</v>
      </c>
      <c r="Q139" s="307" t="s">
        <v>125</v>
      </c>
      <c r="R139" s="307" t="s">
        <v>125</v>
      </c>
      <c r="S139" s="307" t="s">
        <v>125</v>
      </c>
      <c r="T139" s="307" t="s">
        <v>125</v>
      </c>
    </row>
    <row r="140" spans="1:20" s="307" customFormat="1">
      <c r="A140" s="307" t="s">
        <v>153</v>
      </c>
      <c r="B140" s="307" t="s">
        <v>154</v>
      </c>
      <c r="C140" s="307" t="s">
        <v>122</v>
      </c>
      <c r="D140" s="307" t="s">
        <v>107</v>
      </c>
      <c r="E140" s="307" t="s">
        <v>138</v>
      </c>
      <c r="F140" s="308">
        <v>24</v>
      </c>
      <c r="G140" s="308">
        <v>24</v>
      </c>
      <c r="H140" s="308">
        <v>24</v>
      </c>
      <c r="I140" s="308">
        <v>24</v>
      </c>
      <c r="J140" s="308">
        <v>24</v>
      </c>
      <c r="K140" s="307" t="s">
        <v>125</v>
      </c>
      <c r="L140" s="307" t="s">
        <v>125</v>
      </c>
      <c r="M140" s="307" t="s">
        <v>125</v>
      </c>
      <c r="N140" s="307" t="s">
        <v>125</v>
      </c>
      <c r="O140" s="307" t="s">
        <v>125</v>
      </c>
      <c r="P140" s="307" t="s">
        <v>125</v>
      </c>
      <c r="Q140" s="307" t="s">
        <v>125</v>
      </c>
      <c r="R140" s="307" t="s">
        <v>125</v>
      </c>
      <c r="S140" s="307" t="s">
        <v>125</v>
      </c>
      <c r="T140" s="307" t="s">
        <v>125</v>
      </c>
    </row>
    <row r="141" spans="1:20" s="307" customFormat="1">
      <c r="A141" s="307" t="s">
        <v>153</v>
      </c>
      <c r="B141" s="307" t="s">
        <v>154</v>
      </c>
      <c r="C141" s="307" t="s">
        <v>122</v>
      </c>
      <c r="D141" s="307" t="s">
        <v>107</v>
      </c>
      <c r="E141" s="307" t="s">
        <v>139</v>
      </c>
      <c r="F141" s="308">
        <v>651</v>
      </c>
      <c r="G141" s="308">
        <v>660</v>
      </c>
      <c r="H141" s="308">
        <v>670</v>
      </c>
      <c r="I141" s="308">
        <v>681</v>
      </c>
      <c r="J141" s="308">
        <v>690</v>
      </c>
      <c r="K141" s="307" t="s">
        <v>125</v>
      </c>
      <c r="L141" s="307" t="s">
        <v>125</v>
      </c>
      <c r="M141" s="307" t="s">
        <v>125</v>
      </c>
      <c r="N141" s="307" t="s">
        <v>125</v>
      </c>
      <c r="O141" s="307" t="s">
        <v>125</v>
      </c>
      <c r="P141" s="307" t="s">
        <v>125</v>
      </c>
      <c r="Q141" s="307" t="s">
        <v>125</v>
      </c>
      <c r="R141" s="307" t="s">
        <v>125</v>
      </c>
      <c r="S141" s="307" t="s">
        <v>125</v>
      </c>
      <c r="T141" s="307" t="s">
        <v>125</v>
      </c>
    </row>
    <row r="142" spans="1:20" s="307" customFormat="1">
      <c r="A142" s="307" t="s">
        <v>153</v>
      </c>
      <c r="B142" s="307" t="s">
        <v>154</v>
      </c>
      <c r="C142" s="307" t="s">
        <v>122</v>
      </c>
      <c r="D142" s="307" t="s">
        <v>107</v>
      </c>
      <c r="E142" s="307" t="s">
        <v>140</v>
      </c>
      <c r="F142" s="308">
        <v>300</v>
      </c>
      <c r="G142" s="308">
        <v>317</v>
      </c>
      <c r="H142" s="308">
        <v>332</v>
      </c>
      <c r="I142" s="308">
        <v>342</v>
      </c>
      <c r="J142" s="308">
        <v>351</v>
      </c>
      <c r="K142" s="307" t="s">
        <v>125</v>
      </c>
      <c r="L142" s="307" t="s">
        <v>125</v>
      </c>
      <c r="M142" s="307" t="s">
        <v>125</v>
      </c>
      <c r="N142" s="307" t="s">
        <v>125</v>
      </c>
      <c r="O142" s="307" t="s">
        <v>125</v>
      </c>
      <c r="P142" s="307" t="s">
        <v>125</v>
      </c>
      <c r="Q142" s="307" t="s">
        <v>125</v>
      </c>
      <c r="R142" s="307" t="s">
        <v>125</v>
      </c>
      <c r="S142" s="307" t="s">
        <v>125</v>
      </c>
      <c r="T142" s="307" t="s">
        <v>125</v>
      </c>
    </row>
    <row r="143" spans="1:20" s="307" customFormat="1">
      <c r="A143" s="307" t="s">
        <v>153</v>
      </c>
      <c r="B143" s="307" t="s">
        <v>154</v>
      </c>
      <c r="C143" s="307" t="s">
        <v>122</v>
      </c>
      <c r="D143" s="307" t="s">
        <v>107</v>
      </c>
      <c r="E143" s="307" t="s">
        <v>141</v>
      </c>
      <c r="F143" s="308">
        <v>0</v>
      </c>
      <c r="G143" s="308">
        <v>0</v>
      </c>
      <c r="H143" s="308">
        <v>0</v>
      </c>
      <c r="I143" s="308">
        <v>0</v>
      </c>
      <c r="J143" s="308">
        <v>0</v>
      </c>
      <c r="K143" s="307" t="s">
        <v>125</v>
      </c>
      <c r="L143" s="307" t="s">
        <v>125</v>
      </c>
      <c r="M143" s="307" t="s">
        <v>125</v>
      </c>
      <c r="N143" s="307" t="s">
        <v>125</v>
      </c>
      <c r="O143" s="307" t="s">
        <v>125</v>
      </c>
      <c r="P143" s="307" t="s">
        <v>125</v>
      </c>
      <c r="Q143" s="307" t="s">
        <v>125</v>
      </c>
      <c r="R143" s="307" t="s">
        <v>125</v>
      </c>
      <c r="S143" s="307" t="s">
        <v>125</v>
      </c>
      <c r="T143" s="307" t="s">
        <v>125</v>
      </c>
    </row>
    <row r="144" spans="1:20" s="307" customFormat="1">
      <c r="A144" s="307" t="s">
        <v>155</v>
      </c>
      <c r="B144" s="307" t="s">
        <v>156</v>
      </c>
      <c r="C144" s="307" t="s">
        <v>122</v>
      </c>
      <c r="D144" s="307" t="s">
        <v>107</v>
      </c>
      <c r="E144" s="307" t="s">
        <v>124</v>
      </c>
      <c r="F144" s="308">
        <v>1165</v>
      </c>
      <c r="G144" s="308">
        <v>1613</v>
      </c>
      <c r="H144" s="308">
        <v>1613</v>
      </c>
      <c r="I144" s="308">
        <v>1613</v>
      </c>
      <c r="J144" s="308">
        <v>1230</v>
      </c>
      <c r="K144" s="307" t="s">
        <v>125</v>
      </c>
      <c r="L144" s="307" t="s">
        <v>125</v>
      </c>
      <c r="M144" s="307" t="s">
        <v>125</v>
      </c>
      <c r="N144" s="307" t="s">
        <v>125</v>
      </c>
      <c r="O144" s="307" t="s">
        <v>125</v>
      </c>
      <c r="P144" s="307" t="s">
        <v>125</v>
      </c>
      <c r="Q144" s="307" t="s">
        <v>125</v>
      </c>
      <c r="R144" s="307" t="s">
        <v>125</v>
      </c>
      <c r="S144" s="307" t="s">
        <v>125</v>
      </c>
      <c r="T144" s="307" t="s">
        <v>125</v>
      </c>
    </row>
    <row r="145" spans="1:20" s="307" customFormat="1">
      <c r="A145" s="307" t="s">
        <v>155</v>
      </c>
      <c r="B145" s="307" t="s">
        <v>156</v>
      </c>
      <c r="C145" s="307" t="s">
        <v>122</v>
      </c>
      <c r="D145" s="307" t="s">
        <v>107</v>
      </c>
      <c r="E145" s="307" t="s">
        <v>126</v>
      </c>
      <c r="F145" s="308">
        <v>0</v>
      </c>
      <c r="G145" s="308">
        <v>0</v>
      </c>
      <c r="H145" s="308">
        <v>0</v>
      </c>
      <c r="I145" s="308">
        <v>0</v>
      </c>
      <c r="J145" s="308">
        <v>0</v>
      </c>
      <c r="K145" s="307" t="s">
        <v>125</v>
      </c>
      <c r="L145" s="307" t="s">
        <v>125</v>
      </c>
      <c r="M145" s="307" t="s">
        <v>125</v>
      </c>
      <c r="N145" s="307" t="s">
        <v>125</v>
      </c>
      <c r="O145" s="307" t="s">
        <v>125</v>
      </c>
      <c r="P145" s="307" t="s">
        <v>125</v>
      </c>
      <c r="Q145" s="307" t="s">
        <v>125</v>
      </c>
      <c r="R145" s="307" t="s">
        <v>125</v>
      </c>
      <c r="S145" s="307" t="s">
        <v>125</v>
      </c>
      <c r="T145" s="307" t="s">
        <v>125</v>
      </c>
    </row>
    <row r="146" spans="1:20" s="307" customFormat="1">
      <c r="A146" s="307" t="s">
        <v>155</v>
      </c>
      <c r="B146" s="307" t="s">
        <v>156</v>
      </c>
      <c r="C146" s="307" t="s">
        <v>122</v>
      </c>
      <c r="D146" s="307" t="s">
        <v>107</v>
      </c>
      <c r="E146" s="307" t="s">
        <v>127</v>
      </c>
      <c r="F146" s="308">
        <v>0</v>
      </c>
      <c r="G146" s="308">
        <v>0</v>
      </c>
      <c r="H146" s="308">
        <v>0</v>
      </c>
      <c r="I146" s="308">
        <v>0</v>
      </c>
      <c r="J146" s="308">
        <v>0</v>
      </c>
      <c r="K146" s="307" t="s">
        <v>125</v>
      </c>
      <c r="L146" s="307" t="s">
        <v>125</v>
      </c>
      <c r="M146" s="307" t="s">
        <v>125</v>
      </c>
      <c r="N146" s="307" t="s">
        <v>125</v>
      </c>
      <c r="O146" s="307" t="s">
        <v>125</v>
      </c>
      <c r="P146" s="307" t="s">
        <v>125</v>
      </c>
      <c r="Q146" s="307" t="s">
        <v>125</v>
      </c>
      <c r="R146" s="307" t="s">
        <v>125</v>
      </c>
      <c r="S146" s="307" t="s">
        <v>125</v>
      </c>
      <c r="T146" s="307" t="s">
        <v>125</v>
      </c>
    </row>
    <row r="147" spans="1:20" s="307" customFormat="1">
      <c r="A147" s="307" t="s">
        <v>155</v>
      </c>
      <c r="B147" s="307" t="s">
        <v>156</v>
      </c>
      <c r="C147" s="307" t="s">
        <v>122</v>
      </c>
      <c r="D147" s="307" t="s">
        <v>107</v>
      </c>
      <c r="E147" s="307" t="s">
        <v>128</v>
      </c>
      <c r="F147" s="308">
        <v>446</v>
      </c>
      <c r="G147" s="308">
        <v>500</v>
      </c>
      <c r="H147" s="308">
        <v>600</v>
      </c>
      <c r="I147" s="308">
        <v>700</v>
      </c>
      <c r="J147" s="308">
        <v>768</v>
      </c>
      <c r="K147" s="307" t="s">
        <v>125</v>
      </c>
      <c r="L147" s="307" t="s">
        <v>125</v>
      </c>
      <c r="M147" s="307" t="s">
        <v>125</v>
      </c>
      <c r="N147" s="307" t="s">
        <v>125</v>
      </c>
      <c r="O147" s="307" t="s">
        <v>125</v>
      </c>
      <c r="P147" s="307" t="s">
        <v>125</v>
      </c>
      <c r="Q147" s="307" t="s">
        <v>125</v>
      </c>
      <c r="R147" s="307" t="s">
        <v>125</v>
      </c>
      <c r="S147" s="307" t="s">
        <v>125</v>
      </c>
      <c r="T147" s="307" t="s">
        <v>125</v>
      </c>
    </row>
    <row r="148" spans="1:20" s="307" customFormat="1">
      <c r="A148" s="307" t="s">
        <v>155</v>
      </c>
      <c r="B148" s="307" t="s">
        <v>156</v>
      </c>
      <c r="C148" s="307" t="s">
        <v>122</v>
      </c>
      <c r="D148" s="307" t="s">
        <v>107</v>
      </c>
      <c r="E148" s="307" t="s">
        <v>129</v>
      </c>
      <c r="F148" s="308">
        <v>0</v>
      </c>
      <c r="G148" s="308">
        <v>0</v>
      </c>
      <c r="H148" s="308">
        <v>0</v>
      </c>
      <c r="I148" s="308">
        <v>0</v>
      </c>
      <c r="J148" s="308">
        <v>0</v>
      </c>
      <c r="K148" s="307" t="s">
        <v>125</v>
      </c>
      <c r="L148" s="307" t="s">
        <v>125</v>
      </c>
      <c r="M148" s="307" t="s">
        <v>125</v>
      </c>
      <c r="N148" s="307" t="s">
        <v>125</v>
      </c>
      <c r="O148" s="307" t="s">
        <v>125</v>
      </c>
      <c r="P148" s="307" t="s">
        <v>125</v>
      </c>
      <c r="Q148" s="307" t="s">
        <v>125</v>
      </c>
      <c r="R148" s="307" t="s">
        <v>125</v>
      </c>
      <c r="S148" s="307" t="s">
        <v>125</v>
      </c>
      <c r="T148" s="307" t="s">
        <v>125</v>
      </c>
    </row>
    <row r="149" spans="1:20" s="307" customFormat="1">
      <c r="A149" s="307" t="s">
        <v>155</v>
      </c>
      <c r="B149" s="307" t="s">
        <v>156</v>
      </c>
      <c r="C149" s="307" t="s">
        <v>122</v>
      </c>
      <c r="D149" s="307" t="s">
        <v>107</v>
      </c>
      <c r="E149" s="307" t="s">
        <v>130</v>
      </c>
      <c r="F149" s="308">
        <v>108</v>
      </c>
      <c r="G149" s="308">
        <v>108</v>
      </c>
      <c r="H149" s="308">
        <v>108</v>
      </c>
      <c r="I149" s="308">
        <v>108</v>
      </c>
      <c r="J149" s="308">
        <v>108</v>
      </c>
      <c r="K149" s="307" t="s">
        <v>125</v>
      </c>
      <c r="L149" s="307" t="s">
        <v>125</v>
      </c>
      <c r="M149" s="307" t="s">
        <v>125</v>
      </c>
      <c r="N149" s="307" t="s">
        <v>125</v>
      </c>
      <c r="O149" s="307" t="s">
        <v>125</v>
      </c>
      <c r="P149" s="307" t="s">
        <v>125</v>
      </c>
      <c r="Q149" s="307" t="s">
        <v>125</v>
      </c>
      <c r="R149" s="307" t="s">
        <v>125</v>
      </c>
      <c r="S149" s="307" t="s">
        <v>125</v>
      </c>
      <c r="T149" s="307" t="s">
        <v>125</v>
      </c>
    </row>
    <row r="150" spans="1:20" s="307" customFormat="1">
      <c r="A150" s="307" t="s">
        <v>155</v>
      </c>
      <c r="B150" s="307" t="s">
        <v>156</v>
      </c>
      <c r="C150" s="307" t="s">
        <v>122</v>
      </c>
      <c r="D150" s="307" t="s">
        <v>107</v>
      </c>
      <c r="E150" s="307" t="s">
        <v>131</v>
      </c>
      <c r="F150" s="308">
        <v>594</v>
      </c>
      <c r="G150" s="308">
        <v>891</v>
      </c>
      <c r="H150" s="308">
        <v>1188</v>
      </c>
      <c r="I150" s="308">
        <v>1485</v>
      </c>
      <c r="J150" s="308">
        <v>1782</v>
      </c>
      <c r="K150" s="307" t="s">
        <v>125</v>
      </c>
      <c r="L150" s="307" t="s">
        <v>125</v>
      </c>
      <c r="M150" s="307" t="s">
        <v>125</v>
      </c>
      <c r="N150" s="307" t="s">
        <v>125</v>
      </c>
      <c r="O150" s="307" t="s">
        <v>125</v>
      </c>
      <c r="P150" s="307" t="s">
        <v>125</v>
      </c>
      <c r="Q150" s="307" t="s">
        <v>125</v>
      </c>
      <c r="R150" s="307" t="s">
        <v>125</v>
      </c>
      <c r="S150" s="307" t="s">
        <v>125</v>
      </c>
      <c r="T150" s="307" t="s">
        <v>125</v>
      </c>
    </row>
    <row r="151" spans="1:20" s="307" customFormat="1">
      <c r="A151" s="307" t="s">
        <v>155</v>
      </c>
      <c r="B151" s="307" t="s">
        <v>156</v>
      </c>
      <c r="C151" s="307" t="s">
        <v>122</v>
      </c>
      <c r="D151" s="307" t="s">
        <v>107</v>
      </c>
      <c r="E151" s="307" t="s">
        <v>132</v>
      </c>
      <c r="F151" s="308">
        <v>2980.61</v>
      </c>
      <c r="G151" s="308">
        <v>2296.0349999999999</v>
      </c>
      <c r="H151" s="308">
        <v>2047.8150000000001</v>
      </c>
      <c r="I151" s="308">
        <v>1574.03</v>
      </c>
      <c r="J151" s="308">
        <v>1371.12</v>
      </c>
      <c r="K151" s="307" t="s">
        <v>125</v>
      </c>
      <c r="L151" s="307" t="s">
        <v>125</v>
      </c>
      <c r="M151" s="307" t="s">
        <v>125</v>
      </c>
      <c r="N151" s="307" t="s">
        <v>125</v>
      </c>
      <c r="O151" s="307" t="s">
        <v>125</v>
      </c>
      <c r="P151" s="307" t="s">
        <v>125</v>
      </c>
      <c r="Q151" s="307" t="s">
        <v>125</v>
      </c>
      <c r="R151" s="307" t="s">
        <v>125</v>
      </c>
      <c r="S151" s="307" t="s">
        <v>125</v>
      </c>
      <c r="T151" s="307" t="s">
        <v>125</v>
      </c>
    </row>
    <row r="152" spans="1:20" s="307" customFormat="1">
      <c r="A152" s="307" t="s">
        <v>155</v>
      </c>
      <c r="B152" s="307" t="s">
        <v>156</v>
      </c>
      <c r="C152" s="307" t="s">
        <v>122</v>
      </c>
      <c r="D152" s="307" t="s">
        <v>107</v>
      </c>
      <c r="E152" s="307" t="s">
        <v>133</v>
      </c>
      <c r="F152" s="308">
        <v>214</v>
      </c>
      <c r="G152" s="308">
        <v>214</v>
      </c>
      <c r="H152" s="308">
        <v>214</v>
      </c>
      <c r="I152" s="308">
        <v>214</v>
      </c>
      <c r="J152" s="308">
        <v>215</v>
      </c>
      <c r="K152" s="307" t="s">
        <v>125</v>
      </c>
      <c r="L152" s="307" t="s">
        <v>125</v>
      </c>
      <c r="M152" s="307" t="s">
        <v>125</v>
      </c>
      <c r="N152" s="307" t="s">
        <v>125</v>
      </c>
      <c r="O152" s="307" t="s">
        <v>125</v>
      </c>
      <c r="P152" s="307" t="s">
        <v>125</v>
      </c>
      <c r="Q152" s="307" t="s">
        <v>125</v>
      </c>
      <c r="R152" s="307" t="s">
        <v>125</v>
      </c>
      <c r="S152" s="307" t="s">
        <v>125</v>
      </c>
      <c r="T152" s="307" t="s">
        <v>125</v>
      </c>
    </row>
    <row r="153" spans="1:20" s="307" customFormat="1">
      <c r="A153" s="307" t="s">
        <v>155</v>
      </c>
      <c r="B153" s="307" t="s">
        <v>156</v>
      </c>
      <c r="C153" s="307" t="s">
        <v>122</v>
      </c>
      <c r="D153" s="307" t="s">
        <v>107</v>
      </c>
      <c r="E153" s="307" t="s">
        <v>134</v>
      </c>
      <c r="F153" s="308">
        <v>102</v>
      </c>
      <c r="G153" s="308">
        <v>102</v>
      </c>
      <c r="H153" s="308">
        <v>102</v>
      </c>
      <c r="I153" s="308">
        <v>102</v>
      </c>
      <c r="J153" s="308">
        <v>102</v>
      </c>
      <c r="K153" s="307" t="s">
        <v>125</v>
      </c>
      <c r="L153" s="307" t="s">
        <v>125</v>
      </c>
      <c r="M153" s="307" t="s">
        <v>125</v>
      </c>
      <c r="N153" s="307" t="s">
        <v>125</v>
      </c>
      <c r="O153" s="307" t="s">
        <v>125</v>
      </c>
      <c r="P153" s="307" t="s">
        <v>125</v>
      </c>
      <c r="Q153" s="307" t="s">
        <v>125</v>
      </c>
      <c r="R153" s="307" t="s">
        <v>125</v>
      </c>
      <c r="S153" s="307" t="s">
        <v>125</v>
      </c>
      <c r="T153" s="307" t="s">
        <v>125</v>
      </c>
    </row>
    <row r="154" spans="1:20" s="307" customFormat="1">
      <c r="A154" s="307" t="s">
        <v>155</v>
      </c>
      <c r="B154" s="307" t="s">
        <v>156</v>
      </c>
      <c r="C154" s="307" t="s">
        <v>122</v>
      </c>
      <c r="D154" s="307" t="s">
        <v>107</v>
      </c>
      <c r="E154" s="307" t="s">
        <v>135</v>
      </c>
      <c r="F154" s="308">
        <v>840</v>
      </c>
      <c r="G154" s="308">
        <v>1440</v>
      </c>
      <c r="H154" s="308">
        <v>2220</v>
      </c>
      <c r="I154" s="308">
        <v>3180</v>
      </c>
      <c r="J154" s="308">
        <v>4020</v>
      </c>
      <c r="K154" s="307" t="s">
        <v>125</v>
      </c>
      <c r="L154" s="307" t="s">
        <v>125</v>
      </c>
      <c r="M154" s="307" t="s">
        <v>125</v>
      </c>
      <c r="N154" s="307" t="s">
        <v>125</v>
      </c>
      <c r="O154" s="307" t="s">
        <v>125</v>
      </c>
      <c r="P154" s="307" t="s">
        <v>125</v>
      </c>
      <c r="Q154" s="307" t="s">
        <v>125</v>
      </c>
      <c r="R154" s="307" t="s">
        <v>125</v>
      </c>
      <c r="S154" s="307" t="s">
        <v>125</v>
      </c>
      <c r="T154" s="307" t="s">
        <v>125</v>
      </c>
    </row>
    <row r="155" spans="1:20" s="307" customFormat="1">
      <c r="A155" s="307" t="s">
        <v>155</v>
      </c>
      <c r="B155" s="307" t="s">
        <v>156</v>
      </c>
      <c r="C155" s="307" t="s">
        <v>122</v>
      </c>
      <c r="D155" s="307" t="s">
        <v>107</v>
      </c>
      <c r="E155" s="307" t="s">
        <v>136</v>
      </c>
      <c r="F155" s="308">
        <v>500</v>
      </c>
      <c r="G155" s="308">
        <v>500</v>
      </c>
      <c r="H155" s="308">
        <v>500</v>
      </c>
      <c r="I155" s="308">
        <v>500</v>
      </c>
      <c r="J155" s="308">
        <v>500</v>
      </c>
      <c r="K155" s="307" t="s">
        <v>125</v>
      </c>
      <c r="L155" s="307" t="s">
        <v>125</v>
      </c>
      <c r="M155" s="307" t="s">
        <v>125</v>
      </c>
      <c r="N155" s="307" t="s">
        <v>125</v>
      </c>
      <c r="O155" s="307" t="s">
        <v>125</v>
      </c>
      <c r="P155" s="307" t="s">
        <v>125</v>
      </c>
      <c r="Q155" s="307" t="s">
        <v>125</v>
      </c>
      <c r="R155" s="307" t="s">
        <v>125</v>
      </c>
      <c r="S155" s="307" t="s">
        <v>125</v>
      </c>
      <c r="T155" s="307" t="s">
        <v>125</v>
      </c>
    </row>
    <row r="156" spans="1:20" s="307" customFormat="1">
      <c r="A156" s="307" t="s">
        <v>155</v>
      </c>
      <c r="B156" s="307" t="s">
        <v>156</v>
      </c>
      <c r="C156" s="307" t="s">
        <v>122</v>
      </c>
      <c r="D156" s="307" t="s">
        <v>107</v>
      </c>
      <c r="E156" s="307" t="s">
        <v>137</v>
      </c>
      <c r="F156" s="308">
        <v>100</v>
      </c>
      <c r="G156" s="308">
        <v>125</v>
      </c>
      <c r="H156" s="308">
        <v>150</v>
      </c>
      <c r="I156" s="308">
        <v>200</v>
      </c>
      <c r="J156" s="308">
        <v>200</v>
      </c>
      <c r="K156" s="307" t="s">
        <v>125</v>
      </c>
      <c r="L156" s="307" t="s">
        <v>125</v>
      </c>
      <c r="M156" s="307" t="s">
        <v>125</v>
      </c>
      <c r="N156" s="307" t="s">
        <v>125</v>
      </c>
      <c r="O156" s="307" t="s">
        <v>125</v>
      </c>
      <c r="P156" s="307" t="s">
        <v>125</v>
      </c>
      <c r="Q156" s="307" t="s">
        <v>125</v>
      </c>
      <c r="R156" s="307" t="s">
        <v>125</v>
      </c>
      <c r="S156" s="307" t="s">
        <v>125</v>
      </c>
      <c r="T156" s="307" t="s">
        <v>125</v>
      </c>
    </row>
    <row r="157" spans="1:20" s="307" customFormat="1">
      <c r="A157" s="307" t="s">
        <v>155</v>
      </c>
      <c r="B157" s="307" t="s">
        <v>156</v>
      </c>
      <c r="C157" s="307" t="s">
        <v>122</v>
      </c>
      <c r="D157" s="307" t="s">
        <v>107</v>
      </c>
      <c r="E157" s="307" t="s">
        <v>138</v>
      </c>
      <c r="F157" s="308">
        <v>200</v>
      </c>
      <c r="G157" s="308">
        <v>180</v>
      </c>
      <c r="H157" s="308">
        <v>150</v>
      </c>
      <c r="I157" s="308">
        <v>150</v>
      </c>
      <c r="J157" s="308">
        <v>150</v>
      </c>
      <c r="K157" s="307" t="s">
        <v>125</v>
      </c>
      <c r="L157" s="307" t="s">
        <v>125</v>
      </c>
      <c r="M157" s="307" t="s">
        <v>125</v>
      </c>
      <c r="N157" s="307" t="s">
        <v>125</v>
      </c>
      <c r="O157" s="307" t="s">
        <v>125</v>
      </c>
      <c r="P157" s="307" t="s">
        <v>125</v>
      </c>
      <c r="Q157" s="307" t="s">
        <v>125</v>
      </c>
      <c r="R157" s="307" t="s">
        <v>125</v>
      </c>
      <c r="S157" s="307" t="s">
        <v>125</v>
      </c>
      <c r="T157" s="307" t="s">
        <v>125</v>
      </c>
    </row>
    <row r="158" spans="1:20" s="307" customFormat="1">
      <c r="A158" s="307" t="s">
        <v>155</v>
      </c>
      <c r="B158" s="307" t="s">
        <v>156</v>
      </c>
      <c r="C158" s="307" t="s">
        <v>122</v>
      </c>
      <c r="D158" s="307" t="s">
        <v>107</v>
      </c>
      <c r="E158" s="307" t="s">
        <v>139</v>
      </c>
      <c r="F158" s="308">
        <v>0</v>
      </c>
      <c r="G158" s="308">
        <v>0</v>
      </c>
      <c r="H158" s="308">
        <v>0</v>
      </c>
      <c r="I158" s="308">
        <v>0</v>
      </c>
      <c r="J158" s="308">
        <v>0</v>
      </c>
      <c r="K158" s="307" t="s">
        <v>125</v>
      </c>
      <c r="L158" s="307" t="s">
        <v>125</v>
      </c>
      <c r="M158" s="307" t="s">
        <v>125</v>
      </c>
      <c r="N158" s="307" t="s">
        <v>125</v>
      </c>
      <c r="O158" s="307" t="s">
        <v>125</v>
      </c>
      <c r="P158" s="307" t="s">
        <v>125</v>
      </c>
      <c r="Q158" s="307" t="s">
        <v>125</v>
      </c>
      <c r="R158" s="307" t="s">
        <v>125</v>
      </c>
      <c r="S158" s="307" t="s">
        <v>125</v>
      </c>
      <c r="T158" s="307" t="s">
        <v>125</v>
      </c>
    </row>
    <row r="159" spans="1:20" s="307" customFormat="1">
      <c r="A159" s="307" t="s">
        <v>155</v>
      </c>
      <c r="B159" s="307" t="s">
        <v>156</v>
      </c>
      <c r="C159" s="307" t="s">
        <v>122</v>
      </c>
      <c r="D159" s="307" t="s">
        <v>107</v>
      </c>
      <c r="E159" s="307" t="s">
        <v>140</v>
      </c>
      <c r="F159" s="308">
        <v>0</v>
      </c>
      <c r="G159" s="308">
        <v>0</v>
      </c>
      <c r="H159" s="308">
        <v>0</v>
      </c>
      <c r="I159" s="308">
        <v>0</v>
      </c>
      <c r="J159" s="308">
        <v>0</v>
      </c>
      <c r="K159" s="307" t="s">
        <v>125</v>
      </c>
      <c r="L159" s="307" t="s">
        <v>125</v>
      </c>
      <c r="M159" s="307" t="s">
        <v>125</v>
      </c>
      <c r="N159" s="307" t="s">
        <v>125</v>
      </c>
      <c r="O159" s="307" t="s">
        <v>125</v>
      </c>
      <c r="P159" s="307" t="s">
        <v>125</v>
      </c>
      <c r="Q159" s="307" t="s">
        <v>125</v>
      </c>
      <c r="R159" s="307" t="s">
        <v>125</v>
      </c>
      <c r="S159" s="307" t="s">
        <v>125</v>
      </c>
      <c r="T159" s="307" t="s">
        <v>125</v>
      </c>
    </row>
    <row r="160" spans="1:20" s="307" customFormat="1">
      <c r="A160" s="307" t="s">
        <v>155</v>
      </c>
      <c r="B160" s="307" t="s">
        <v>156</v>
      </c>
      <c r="C160" s="307" t="s">
        <v>122</v>
      </c>
      <c r="D160" s="307" t="s">
        <v>107</v>
      </c>
      <c r="E160" s="307" t="s">
        <v>141</v>
      </c>
      <c r="F160" s="308">
        <v>0</v>
      </c>
      <c r="G160" s="308">
        <v>0</v>
      </c>
      <c r="H160" s="308">
        <v>0</v>
      </c>
      <c r="I160" s="308">
        <v>0</v>
      </c>
      <c r="J160" s="308">
        <v>0</v>
      </c>
      <c r="K160" s="307" t="s">
        <v>125</v>
      </c>
      <c r="L160" s="307" t="s">
        <v>125</v>
      </c>
      <c r="M160" s="307" t="s">
        <v>125</v>
      </c>
      <c r="N160" s="307" t="s">
        <v>125</v>
      </c>
      <c r="O160" s="307" t="s">
        <v>125</v>
      </c>
      <c r="P160" s="307" t="s">
        <v>125</v>
      </c>
      <c r="Q160" s="307" t="s">
        <v>125</v>
      </c>
      <c r="R160" s="307" t="s">
        <v>125</v>
      </c>
      <c r="S160" s="307" t="s">
        <v>125</v>
      </c>
      <c r="T160" s="307" t="s">
        <v>125</v>
      </c>
    </row>
    <row r="161" spans="1:20" s="307" customFormat="1">
      <c r="A161" s="307" t="s">
        <v>157</v>
      </c>
      <c r="B161" s="307" t="s">
        <v>158</v>
      </c>
      <c r="C161" s="307" t="s">
        <v>122</v>
      </c>
      <c r="D161" s="307" t="s">
        <v>107</v>
      </c>
      <c r="E161" s="307" t="s">
        <v>124</v>
      </c>
      <c r="F161" s="308">
        <v>38</v>
      </c>
      <c r="G161" s="308">
        <v>7</v>
      </c>
      <c r="H161" s="308">
        <v>5</v>
      </c>
      <c r="I161" s="308">
        <v>5</v>
      </c>
      <c r="J161" s="308">
        <v>2</v>
      </c>
      <c r="K161" s="307" t="s">
        <v>125</v>
      </c>
      <c r="L161" s="307" t="s">
        <v>125</v>
      </c>
      <c r="M161" s="307" t="s">
        <v>125</v>
      </c>
      <c r="N161" s="307" t="s">
        <v>125</v>
      </c>
      <c r="O161" s="307" t="s">
        <v>125</v>
      </c>
      <c r="P161" s="307" t="s">
        <v>125</v>
      </c>
      <c r="Q161" s="307" t="s">
        <v>125</v>
      </c>
      <c r="R161" s="307" t="s">
        <v>125</v>
      </c>
      <c r="S161" s="307" t="s">
        <v>125</v>
      </c>
      <c r="T161" s="307" t="s">
        <v>125</v>
      </c>
    </row>
    <row r="162" spans="1:20" s="307" customFormat="1">
      <c r="A162" s="307" t="s">
        <v>157</v>
      </c>
      <c r="B162" s="307" t="s">
        <v>158</v>
      </c>
      <c r="C162" s="307" t="s">
        <v>122</v>
      </c>
      <c r="D162" s="307" t="s">
        <v>107</v>
      </c>
      <c r="E162" s="307" t="s">
        <v>126</v>
      </c>
      <c r="F162" s="308">
        <v>0</v>
      </c>
      <c r="G162" s="308">
        <v>0</v>
      </c>
      <c r="H162" s="308">
        <v>0</v>
      </c>
      <c r="I162" s="308">
        <v>0</v>
      </c>
      <c r="J162" s="308">
        <v>0</v>
      </c>
      <c r="K162" s="307" t="s">
        <v>125</v>
      </c>
      <c r="L162" s="307" t="s">
        <v>125</v>
      </c>
      <c r="M162" s="307" t="s">
        <v>125</v>
      </c>
      <c r="N162" s="307" t="s">
        <v>125</v>
      </c>
      <c r="O162" s="307" t="s">
        <v>125</v>
      </c>
      <c r="P162" s="307" t="s">
        <v>125</v>
      </c>
      <c r="Q162" s="307" t="s">
        <v>125</v>
      </c>
      <c r="R162" s="307" t="s">
        <v>125</v>
      </c>
      <c r="S162" s="307" t="s">
        <v>125</v>
      </c>
      <c r="T162" s="307" t="s">
        <v>125</v>
      </c>
    </row>
    <row r="163" spans="1:20" s="307" customFormat="1">
      <c r="A163" s="307" t="s">
        <v>157</v>
      </c>
      <c r="B163" s="307" t="s">
        <v>158</v>
      </c>
      <c r="C163" s="307" t="s">
        <v>122</v>
      </c>
      <c r="D163" s="307" t="s">
        <v>107</v>
      </c>
      <c r="E163" s="307" t="s">
        <v>127</v>
      </c>
      <c r="F163" s="308">
        <v>0</v>
      </c>
      <c r="G163" s="308">
        <v>0</v>
      </c>
      <c r="H163" s="308">
        <v>0</v>
      </c>
      <c r="I163" s="308">
        <v>0</v>
      </c>
      <c r="J163" s="308">
        <v>0</v>
      </c>
      <c r="K163" s="307" t="s">
        <v>125</v>
      </c>
      <c r="L163" s="307" t="s">
        <v>125</v>
      </c>
      <c r="M163" s="307" t="s">
        <v>125</v>
      </c>
      <c r="N163" s="307" t="s">
        <v>125</v>
      </c>
      <c r="O163" s="307" t="s">
        <v>125</v>
      </c>
      <c r="P163" s="307" t="s">
        <v>125</v>
      </c>
      <c r="Q163" s="307" t="s">
        <v>125</v>
      </c>
      <c r="R163" s="307" t="s">
        <v>125</v>
      </c>
      <c r="S163" s="307" t="s">
        <v>125</v>
      </c>
      <c r="T163" s="307" t="s">
        <v>125</v>
      </c>
    </row>
    <row r="164" spans="1:20" s="307" customFormat="1">
      <c r="A164" s="307" t="s">
        <v>157</v>
      </c>
      <c r="B164" s="307" t="s">
        <v>158</v>
      </c>
      <c r="C164" s="307" t="s">
        <v>122</v>
      </c>
      <c r="D164" s="307" t="s">
        <v>107</v>
      </c>
      <c r="E164" s="307" t="s">
        <v>128</v>
      </c>
      <c r="F164" s="308">
        <v>9</v>
      </c>
      <c r="G164" s="308">
        <v>9</v>
      </c>
      <c r="H164" s="308">
        <v>11</v>
      </c>
      <c r="I164" s="308">
        <v>9</v>
      </c>
      <c r="J164" s="308">
        <v>2</v>
      </c>
      <c r="K164" s="307" t="s">
        <v>125</v>
      </c>
      <c r="L164" s="307" t="s">
        <v>125</v>
      </c>
      <c r="M164" s="307" t="s">
        <v>125</v>
      </c>
      <c r="N164" s="307" t="s">
        <v>125</v>
      </c>
      <c r="O164" s="307" t="s">
        <v>125</v>
      </c>
      <c r="P164" s="307" t="s">
        <v>125</v>
      </c>
      <c r="Q164" s="307" t="s">
        <v>125</v>
      </c>
      <c r="R164" s="307" t="s">
        <v>125</v>
      </c>
      <c r="S164" s="307" t="s">
        <v>125</v>
      </c>
      <c r="T164" s="307" t="s">
        <v>125</v>
      </c>
    </row>
    <row r="165" spans="1:20" s="307" customFormat="1">
      <c r="A165" s="307" t="s">
        <v>157</v>
      </c>
      <c r="B165" s="307" t="s">
        <v>158</v>
      </c>
      <c r="C165" s="307" t="s">
        <v>122</v>
      </c>
      <c r="D165" s="307" t="s">
        <v>107</v>
      </c>
      <c r="E165" s="307" t="s">
        <v>129</v>
      </c>
      <c r="F165" s="308">
        <v>0</v>
      </c>
      <c r="G165" s="308">
        <v>0</v>
      </c>
      <c r="H165" s="308">
        <v>0</v>
      </c>
      <c r="I165" s="308">
        <v>0</v>
      </c>
      <c r="J165" s="308">
        <v>0</v>
      </c>
      <c r="K165" s="307" t="s">
        <v>125</v>
      </c>
      <c r="L165" s="307" t="s">
        <v>125</v>
      </c>
      <c r="M165" s="307" t="s">
        <v>125</v>
      </c>
      <c r="N165" s="307" t="s">
        <v>125</v>
      </c>
      <c r="O165" s="307" t="s">
        <v>125</v>
      </c>
      <c r="P165" s="307" t="s">
        <v>125</v>
      </c>
      <c r="Q165" s="307" t="s">
        <v>125</v>
      </c>
      <c r="R165" s="307" t="s">
        <v>125</v>
      </c>
      <c r="S165" s="307" t="s">
        <v>125</v>
      </c>
      <c r="T165" s="307" t="s">
        <v>125</v>
      </c>
    </row>
    <row r="166" spans="1:20" s="307" customFormat="1">
      <c r="A166" s="307" t="s">
        <v>157</v>
      </c>
      <c r="B166" s="307" t="s">
        <v>158</v>
      </c>
      <c r="C166" s="307" t="s">
        <v>122</v>
      </c>
      <c r="D166" s="307" t="s">
        <v>107</v>
      </c>
      <c r="E166" s="307" t="s">
        <v>130</v>
      </c>
      <c r="F166" s="308">
        <v>2</v>
      </c>
      <c r="G166" s="308">
        <v>2</v>
      </c>
      <c r="H166" s="308">
        <v>2</v>
      </c>
      <c r="I166" s="308">
        <v>2</v>
      </c>
      <c r="J166" s="308">
        <v>2</v>
      </c>
      <c r="K166" s="307" t="s">
        <v>125</v>
      </c>
      <c r="L166" s="307" t="s">
        <v>125</v>
      </c>
      <c r="M166" s="307" t="s">
        <v>125</v>
      </c>
      <c r="N166" s="307" t="s">
        <v>125</v>
      </c>
      <c r="O166" s="307" t="s">
        <v>125</v>
      </c>
      <c r="P166" s="307" t="s">
        <v>125</v>
      </c>
      <c r="Q166" s="307" t="s">
        <v>125</v>
      </c>
      <c r="R166" s="307" t="s">
        <v>125</v>
      </c>
      <c r="S166" s="307" t="s">
        <v>125</v>
      </c>
      <c r="T166" s="307" t="s">
        <v>125</v>
      </c>
    </row>
    <row r="167" spans="1:20" s="307" customFormat="1">
      <c r="A167" s="307" t="s">
        <v>157</v>
      </c>
      <c r="B167" s="307" t="s">
        <v>158</v>
      </c>
      <c r="C167" s="307" t="s">
        <v>122</v>
      </c>
      <c r="D167" s="307" t="s">
        <v>107</v>
      </c>
      <c r="E167" s="307" t="s">
        <v>131</v>
      </c>
      <c r="F167" s="308">
        <v>6</v>
      </c>
      <c r="G167" s="308">
        <v>9</v>
      </c>
      <c r="H167" s="308">
        <v>12</v>
      </c>
      <c r="I167" s="308">
        <v>15</v>
      </c>
      <c r="J167" s="308">
        <v>18</v>
      </c>
      <c r="K167" s="307" t="s">
        <v>125</v>
      </c>
      <c r="L167" s="307" t="s">
        <v>125</v>
      </c>
      <c r="M167" s="307" t="s">
        <v>125</v>
      </c>
      <c r="N167" s="307" t="s">
        <v>125</v>
      </c>
      <c r="O167" s="307" t="s">
        <v>125</v>
      </c>
      <c r="P167" s="307" t="s">
        <v>125</v>
      </c>
      <c r="Q167" s="307" t="s">
        <v>125</v>
      </c>
      <c r="R167" s="307" t="s">
        <v>125</v>
      </c>
      <c r="S167" s="307" t="s">
        <v>125</v>
      </c>
      <c r="T167" s="307" t="s">
        <v>125</v>
      </c>
    </row>
    <row r="168" spans="1:20" s="307" customFormat="1">
      <c r="A168" s="307" t="s">
        <v>157</v>
      </c>
      <c r="B168" s="307" t="s">
        <v>158</v>
      </c>
      <c r="C168" s="307" t="s">
        <v>122</v>
      </c>
      <c r="D168" s="307" t="s">
        <v>107</v>
      </c>
      <c r="E168" s="307" t="s">
        <v>132</v>
      </c>
      <c r="F168" s="308">
        <v>45.39</v>
      </c>
      <c r="G168" s="308">
        <v>34.965000000000003</v>
      </c>
      <c r="H168" s="308">
        <v>31.184999999999999</v>
      </c>
      <c r="I168" s="308">
        <v>23.97</v>
      </c>
      <c r="J168" s="308">
        <v>20.88</v>
      </c>
      <c r="K168" s="307" t="s">
        <v>125</v>
      </c>
      <c r="L168" s="307" t="s">
        <v>125</v>
      </c>
      <c r="M168" s="307" t="s">
        <v>125</v>
      </c>
      <c r="N168" s="307" t="s">
        <v>125</v>
      </c>
      <c r="O168" s="307" t="s">
        <v>125</v>
      </c>
      <c r="P168" s="307" t="s">
        <v>125</v>
      </c>
      <c r="Q168" s="307" t="s">
        <v>125</v>
      </c>
      <c r="R168" s="307" t="s">
        <v>125</v>
      </c>
      <c r="S168" s="307" t="s">
        <v>125</v>
      </c>
      <c r="T168" s="307" t="s">
        <v>125</v>
      </c>
    </row>
    <row r="169" spans="1:20" s="307" customFormat="1">
      <c r="A169" s="307" t="s">
        <v>157</v>
      </c>
      <c r="B169" s="307" t="s">
        <v>158</v>
      </c>
      <c r="C169" s="307" t="s">
        <v>122</v>
      </c>
      <c r="D169" s="307" t="s">
        <v>107</v>
      </c>
      <c r="E169" s="307" t="s">
        <v>133</v>
      </c>
      <c r="F169" s="308">
        <v>5</v>
      </c>
      <c r="G169" s="308">
        <v>5</v>
      </c>
      <c r="H169" s="308">
        <v>5</v>
      </c>
      <c r="I169" s="308">
        <v>5</v>
      </c>
      <c r="J169" s="308">
        <v>5</v>
      </c>
      <c r="K169" s="307" t="s">
        <v>125</v>
      </c>
      <c r="L169" s="307" t="s">
        <v>125</v>
      </c>
      <c r="M169" s="307" t="s">
        <v>125</v>
      </c>
      <c r="N169" s="307" t="s">
        <v>125</v>
      </c>
      <c r="O169" s="307" t="s">
        <v>125</v>
      </c>
      <c r="P169" s="307" t="s">
        <v>125</v>
      </c>
      <c r="Q169" s="307" t="s">
        <v>125</v>
      </c>
      <c r="R169" s="307" t="s">
        <v>125</v>
      </c>
      <c r="S169" s="307" t="s">
        <v>125</v>
      </c>
      <c r="T169" s="307" t="s">
        <v>125</v>
      </c>
    </row>
    <row r="170" spans="1:20" s="307" customFormat="1">
      <c r="A170" s="307" t="s">
        <v>157</v>
      </c>
      <c r="B170" s="307" t="s">
        <v>158</v>
      </c>
      <c r="C170" s="307" t="s">
        <v>122</v>
      </c>
      <c r="D170" s="307" t="s">
        <v>107</v>
      </c>
      <c r="E170" s="307" t="s">
        <v>134</v>
      </c>
      <c r="F170" s="308">
        <v>5</v>
      </c>
      <c r="G170" s="308">
        <v>5</v>
      </c>
      <c r="H170" s="308">
        <v>5</v>
      </c>
      <c r="I170" s="308">
        <v>5</v>
      </c>
      <c r="J170" s="308">
        <v>5</v>
      </c>
      <c r="K170" s="307" t="s">
        <v>125</v>
      </c>
      <c r="L170" s="307" t="s">
        <v>125</v>
      </c>
      <c r="M170" s="307" t="s">
        <v>125</v>
      </c>
      <c r="N170" s="307" t="s">
        <v>125</v>
      </c>
      <c r="O170" s="307" t="s">
        <v>125</v>
      </c>
      <c r="P170" s="307" t="s">
        <v>125</v>
      </c>
      <c r="Q170" s="307" t="s">
        <v>125</v>
      </c>
      <c r="R170" s="307" t="s">
        <v>125</v>
      </c>
      <c r="S170" s="307" t="s">
        <v>125</v>
      </c>
      <c r="T170" s="307" t="s">
        <v>125</v>
      </c>
    </row>
    <row r="171" spans="1:20" s="307" customFormat="1">
      <c r="A171" s="307" t="s">
        <v>157</v>
      </c>
      <c r="B171" s="307" t="s">
        <v>158</v>
      </c>
      <c r="C171" s="307" t="s">
        <v>122</v>
      </c>
      <c r="D171" s="307" t="s">
        <v>107</v>
      </c>
      <c r="E171" s="307" t="s">
        <v>135</v>
      </c>
      <c r="F171" s="308">
        <v>8</v>
      </c>
      <c r="G171" s="308">
        <v>9</v>
      </c>
      <c r="H171" s="308">
        <v>13</v>
      </c>
      <c r="I171" s="308">
        <v>16</v>
      </c>
      <c r="J171" s="308">
        <v>20</v>
      </c>
      <c r="K171" s="307" t="s">
        <v>125</v>
      </c>
      <c r="L171" s="307" t="s">
        <v>125</v>
      </c>
      <c r="M171" s="307" t="s">
        <v>125</v>
      </c>
      <c r="N171" s="307" t="s">
        <v>125</v>
      </c>
      <c r="O171" s="307" t="s">
        <v>125</v>
      </c>
      <c r="P171" s="307" t="s">
        <v>125</v>
      </c>
      <c r="Q171" s="307" t="s">
        <v>125</v>
      </c>
      <c r="R171" s="307" t="s">
        <v>125</v>
      </c>
      <c r="S171" s="307" t="s">
        <v>125</v>
      </c>
      <c r="T171" s="307" t="s">
        <v>125</v>
      </c>
    </row>
    <row r="172" spans="1:20" s="307" customFormat="1">
      <c r="A172" s="307" t="s">
        <v>157</v>
      </c>
      <c r="B172" s="307" t="s">
        <v>158</v>
      </c>
      <c r="C172" s="307" t="s">
        <v>122</v>
      </c>
      <c r="D172" s="307" t="s">
        <v>107</v>
      </c>
      <c r="E172" s="307" t="s">
        <v>136</v>
      </c>
      <c r="F172" s="308">
        <v>8</v>
      </c>
      <c r="G172" s="308">
        <v>8</v>
      </c>
      <c r="H172" s="308">
        <v>8</v>
      </c>
      <c r="I172" s="308">
        <v>8</v>
      </c>
      <c r="J172" s="308">
        <v>8</v>
      </c>
      <c r="K172" s="307" t="s">
        <v>125</v>
      </c>
      <c r="L172" s="307" t="s">
        <v>125</v>
      </c>
      <c r="M172" s="307" t="s">
        <v>125</v>
      </c>
      <c r="N172" s="307" t="s">
        <v>125</v>
      </c>
      <c r="O172" s="307" t="s">
        <v>125</v>
      </c>
      <c r="P172" s="307" t="s">
        <v>125</v>
      </c>
      <c r="Q172" s="307" t="s">
        <v>125</v>
      </c>
      <c r="R172" s="307" t="s">
        <v>125</v>
      </c>
      <c r="S172" s="307" t="s">
        <v>125</v>
      </c>
      <c r="T172" s="307" t="s">
        <v>125</v>
      </c>
    </row>
    <row r="173" spans="1:20" s="307" customFormat="1">
      <c r="A173" s="307" t="s">
        <v>157</v>
      </c>
      <c r="B173" s="307" t="s">
        <v>158</v>
      </c>
      <c r="C173" s="307" t="s">
        <v>122</v>
      </c>
      <c r="D173" s="307" t="s">
        <v>107</v>
      </c>
      <c r="E173" s="307" t="s">
        <v>137</v>
      </c>
      <c r="F173" s="308">
        <v>0</v>
      </c>
      <c r="G173" s="308">
        <v>0</v>
      </c>
      <c r="H173" s="308">
        <v>0</v>
      </c>
      <c r="I173" s="308">
        <v>0</v>
      </c>
      <c r="J173" s="308">
        <v>0</v>
      </c>
      <c r="K173" s="307" t="s">
        <v>125</v>
      </c>
      <c r="L173" s="307" t="s">
        <v>125</v>
      </c>
      <c r="M173" s="307" t="s">
        <v>125</v>
      </c>
      <c r="N173" s="307" t="s">
        <v>125</v>
      </c>
      <c r="O173" s="307" t="s">
        <v>125</v>
      </c>
      <c r="P173" s="307" t="s">
        <v>125</v>
      </c>
      <c r="Q173" s="307" t="s">
        <v>125</v>
      </c>
      <c r="R173" s="307" t="s">
        <v>125</v>
      </c>
      <c r="S173" s="307" t="s">
        <v>125</v>
      </c>
      <c r="T173" s="307" t="s">
        <v>125</v>
      </c>
    </row>
    <row r="174" spans="1:20" s="307" customFormat="1">
      <c r="A174" s="307" t="s">
        <v>157</v>
      </c>
      <c r="B174" s="307" t="s">
        <v>158</v>
      </c>
      <c r="C174" s="307" t="s">
        <v>122</v>
      </c>
      <c r="D174" s="307" t="s">
        <v>107</v>
      </c>
      <c r="E174" s="307" t="s">
        <v>138</v>
      </c>
      <c r="F174" s="308">
        <v>0</v>
      </c>
      <c r="G174" s="308">
        <v>0</v>
      </c>
      <c r="H174" s="308">
        <v>0</v>
      </c>
      <c r="I174" s="308">
        <v>0</v>
      </c>
      <c r="J174" s="308">
        <v>0</v>
      </c>
      <c r="K174" s="307" t="s">
        <v>125</v>
      </c>
      <c r="L174" s="307" t="s">
        <v>125</v>
      </c>
      <c r="M174" s="307" t="s">
        <v>125</v>
      </c>
      <c r="N174" s="307" t="s">
        <v>125</v>
      </c>
      <c r="O174" s="307" t="s">
        <v>125</v>
      </c>
      <c r="P174" s="307" t="s">
        <v>125</v>
      </c>
      <c r="Q174" s="307" t="s">
        <v>125</v>
      </c>
      <c r="R174" s="307" t="s">
        <v>125</v>
      </c>
      <c r="S174" s="307" t="s">
        <v>125</v>
      </c>
      <c r="T174" s="307" t="s">
        <v>125</v>
      </c>
    </row>
    <row r="175" spans="1:20" s="307" customFormat="1">
      <c r="A175" s="307" t="s">
        <v>157</v>
      </c>
      <c r="B175" s="307" t="s">
        <v>158</v>
      </c>
      <c r="C175" s="307" t="s">
        <v>122</v>
      </c>
      <c r="D175" s="307" t="s">
        <v>107</v>
      </c>
      <c r="E175" s="307" t="s">
        <v>139</v>
      </c>
      <c r="F175" s="308">
        <v>0</v>
      </c>
      <c r="G175" s="308">
        <v>0</v>
      </c>
      <c r="H175" s="308">
        <v>0</v>
      </c>
      <c r="I175" s="308">
        <v>0</v>
      </c>
      <c r="J175" s="308">
        <v>0</v>
      </c>
      <c r="K175" s="307" t="s">
        <v>125</v>
      </c>
      <c r="L175" s="307" t="s">
        <v>125</v>
      </c>
      <c r="M175" s="307" t="s">
        <v>125</v>
      </c>
      <c r="N175" s="307" t="s">
        <v>125</v>
      </c>
      <c r="O175" s="307" t="s">
        <v>125</v>
      </c>
      <c r="P175" s="307" t="s">
        <v>125</v>
      </c>
      <c r="Q175" s="307" t="s">
        <v>125</v>
      </c>
      <c r="R175" s="307" t="s">
        <v>125</v>
      </c>
      <c r="S175" s="307" t="s">
        <v>125</v>
      </c>
      <c r="T175" s="307" t="s">
        <v>125</v>
      </c>
    </row>
    <row r="176" spans="1:20" s="307" customFormat="1">
      <c r="A176" s="307" t="s">
        <v>157</v>
      </c>
      <c r="B176" s="307" t="s">
        <v>158</v>
      </c>
      <c r="C176" s="307" t="s">
        <v>122</v>
      </c>
      <c r="D176" s="307" t="s">
        <v>107</v>
      </c>
      <c r="E176" s="307" t="s">
        <v>140</v>
      </c>
      <c r="F176" s="308">
        <v>0</v>
      </c>
      <c r="G176" s="308">
        <v>0</v>
      </c>
      <c r="H176" s="308">
        <v>0</v>
      </c>
      <c r="I176" s="308">
        <v>0</v>
      </c>
      <c r="J176" s="308">
        <v>0</v>
      </c>
      <c r="K176" s="307" t="s">
        <v>125</v>
      </c>
      <c r="L176" s="307" t="s">
        <v>125</v>
      </c>
      <c r="M176" s="307" t="s">
        <v>125</v>
      </c>
      <c r="N176" s="307" t="s">
        <v>125</v>
      </c>
      <c r="O176" s="307" t="s">
        <v>125</v>
      </c>
      <c r="P176" s="307" t="s">
        <v>125</v>
      </c>
      <c r="Q176" s="307" t="s">
        <v>125</v>
      </c>
      <c r="R176" s="307" t="s">
        <v>125</v>
      </c>
      <c r="S176" s="307" t="s">
        <v>125</v>
      </c>
      <c r="T176" s="307" t="s">
        <v>125</v>
      </c>
    </row>
    <row r="177" spans="1:20" s="307" customFormat="1">
      <c r="A177" s="307" t="s">
        <v>157</v>
      </c>
      <c r="B177" s="307" t="s">
        <v>158</v>
      </c>
      <c r="C177" s="307" t="s">
        <v>122</v>
      </c>
      <c r="D177" s="307" t="s">
        <v>107</v>
      </c>
      <c r="E177" s="307" t="s">
        <v>141</v>
      </c>
      <c r="F177" s="308">
        <v>0</v>
      </c>
      <c r="G177" s="308">
        <v>0</v>
      </c>
      <c r="H177" s="308">
        <v>0</v>
      </c>
      <c r="I177" s="308">
        <v>0</v>
      </c>
      <c r="J177" s="308">
        <v>0</v>
      </c>
      <c r="K177" s="307" t="s">
        <v>125</v>
      </c>
      <c r="L177" s="307" t="s">
        <v>125</v>
      </c>
      <c r="M177" s="307" t="s">
        <v>125</v>
      </c>
      <c r="N177" s="307" t="s">
        <v>125</v>
      </c>
      <c r="O177" s="307" t="s">
        <v>125</v>
      </c>
      <c r="P177" s="307" t="s">
        <v>125</v>
      </c>
      <c r="Q177" s="307" t="s">
        <v>125</v>
      </c>
      <c r="R177" s="307" t="s">
        <v>125</v>
      </c>
      <c r="S177" s="307" t="s">
        <v>125</v>
      </c>
      <c r="T177" s="307" t="s">
        <v>125</v>
      </c>
    </row>
    <row r="178" spans="1:20" s="307" customFormat="1">
      <c r="A178" s="307" t="s">
        <v>159</v>
      </c>
      <c r="B178" s="307" t="s">
        <v>160</v>
      </c>
      <c r="C178" s="307" t="s">
        <v>122</v>
      </c>
      <c r="D178" s="307" t="s">
        <v>107</v>
      </c>
      <c r="E178" s="307" t="s">
        <v>124</v>
      </c>
      <c r="F178" s="308">
        <v>38258.393938480403</v>
      </c>
      <c r="G178" s="308">
        <v>42179.663973420204</v>
      </c>
      <c r="H178" s="308">
        <v>43284.504984516803</v>
      </c>
      <c r="I178" s="308">
        <v>42955.054777273697</v>
      </c>
      <c r="J178" s="308">
        <v>40454.029125558503</v>
      </c>
      <c r="K178" s="307" t="s">
        <v>125</v>
      </c>
      <c r="L178" s="307" t="s">
        <v>125</v>
      </c>
      <c r="M178" s="307" t="s">
        <v>125</v>
      </c>
      <c r="N178" s="307" t="s">
        <v>125</v>
      </c>
      <c r="O178" s="307" t="s">
        <v>125</v>
      </c>
      <c r="P178" s="307" t="s">
        <v>125</v>
      </c>
      <c r="Q178" s="307" t="s">
        <v>125</v>
      </c>
      <c r="R178" s="307" t="s">
        <v>125</v>
      </c>
      <c r="S178" s="307" t="s">
        <v>125</v>
      </c>
      <c r="T178" s="307" t="s">
        <v>125</v>
      </c>
    </row>
    <row r="179" spans="1:20" s="307" customFormat="1">
      <c r="A179" s="307" t="s">
        <v>159</v>
      </c>
      <c r="B179" s="307" t="s">
        <v>160</v>
      </c>
      <c r="C179" s="307" t="s">
        <v>122</v>
      </c>
      <c r="D179" s="307" t="s">
        <v>107</v>
      </c>
      <c r="E179" s="307" t="s">
        <v>126</v>
      </c>
      <c r="F179" s="308">
        <v>8428</v>
      </c>
      <c r="G179" s="308">
        <v>8572</v>
      </c>
      <c r="H179" s="308">
        <v>8713</v>
      </c>
      <c r="I179" s="308">
        <v>8750</v>
      </c>
      <c r="J179" s="308">
        <v>8782</v>
      </c>
      <c r="K179" s="307" t="s">
        <v>125</v>
      </c>
      <c r="L179" s="307" t="s">
        <v>125</v>
      </c>
      <c r="M179" s="307" t="s">
        <v>125</v>
      </c>
      <c r="N179" s="307" t="s">
        <v>125</v>
      </c>
      <c r="O179" s="307" t="s">
        <v>125</v>
      </c>
      <c r="P179" s="307" t="s">
        <v>125</v>
      </c>
      <c r="Q179" s="307" t="s">
        <v>125</v>
      </c>
      <c r="R179" s="307" t="s">
        <v>125</v>
      </c>
      <c r="S179" s="307" t="s">
        <v>125</v>
      </c>
      <c r="T179" s="307" t="s">
        <v>125</v>
      </c>
    </row>
    <row r="180" spans="1:20" s="307" customFormat="1">
      <c r="A180" s="307" t="s">
        <v>159</v>
      </c>
      <c r="B180" s="307" t="s">
        <v>160</v>
      </c>
      <c r="C180" s="307" t="s">
        <v>122</v>
      </c>
      <c r="D180" s="307" t="s">
        <v>107</v>
      </c>
      <c r="E180" s="307" t="s">
        <v>127</v>
      </c>
      <c r="F180" s="308">
        <v>237</v>
      </c>
      <c r="G180" s="308">
        <v>253</v>
      </c>
      <c r="H180" s="308">
        <v>267</v>
      </c>
      <c r="I180" s="308">
        <v>272</v>
      </c>
      <c r="J180" s="308">
        <v>276</v>
      </c>
      <c r="K180" s="307" t="s">
        <v>125</v>
      </c>
      <c r="L180" s="307" t="s">
        <v>125</v>
      </c>
      <c r="M180" s="307" t="s">
        <v>125</v>
      </c>
      <c r="N180" s="307" t="s">
        <v>125</v>
      </c>
      <c r="O180" s="307" t="s">
        <v>125</v>
      </c>
      <c r="P180" s="307" t="s">
        <v>125</v>
      </c>
      <c r="Q180" s="307" t="s">
        <v>125</v>
      </c>
      <c r="R180" s="307" t="s">
        <v>125</v>
      </c>
      <c r="S180" s="307" t="s">
        <v>125</v>
      </c>
      <c r="T180" s="307" t="s">
        <v>125</v>
      </c>
    </row>
    <row r="181" spans="1:20" s="307" customFormat="1">
      <c r="A181" s="307" t="s">
        <v>159</v>
      </c>
      <c r="B181" s="307" t="s">
        <v>160</v>
      </c>
      <c r="C181" s="307" t="s">
        <v>122</v>
      </c>
      <c r="D181" s="307" t="s">
        <v>107</v>
      </c>
      <c r="E181" s="307" t="s">
        <v>128</v>
      </c>
      <c r="F181" s="308">
        <v>9439</v>
      </c>
      <c r="G181" s="308">
        <v>10008</v>
      </c>
      <c r="H181" s="308">
        <v>9925</v>
      </c>
      <c r="I181" s="308">
        <v>9530</v>
      </c>
      <c r="J181" s="308">
        <v>9341</v>
      </c>
      <c r="K181" s="307" t="s">
        <v>125</v>
      </c>
      <c r="L181" s="307" t="s">
        <v>125</v>
      </c>
      <c r="M181" s="307" t="s">
        <v>125</v>
      </c>
      <c r="N181" s="307" t="s">
        <v>125</v>
      </c>
      <c r="O181" s="307" t="s">
        <v>125</v>
      </c>
      <c r="P181" s="307" t="s">
        <v>125</v>
      </c>
      <c r="Q181" s="307" t="s">
        <v>125</v>
      </c>
      <c r="R181" s="307" t="s">
        <v>125</v>
      </c>
      <c r="S181" s="307" t="s">
        <v>125</v>
      </c>
      <c r="T181" s="307" t="s">
        <v>125</v>
      </c>
    </row>
    <row r="182" spans="1:20" s="307" customFormat="1">
      <c r="A182" s="307" t="s">
        <v>159</v>
      </c>
      <c r="B182" s="307" t="s">
        <v>160</v>
      </c>
      <c r="C182" s="307" t="s">
        <v>122</v>
      </c>
      <c r="D182" s="307" t="s">
        <v>107</v>
      </c>
      <c r="E182" s="307" t="s">
        <v>129</v>
      </c>
      <c r="F182" s="308">
        <v>31823.429290809901</v>
      </c>
      <c r="G182" s="308">
        <v>33930.752572706901</v>
      </c>
      <c r="H182" s="308">
        <v>35908.320357941797</v>
      </c>
      <c r="I182" s="308">
        <v>36487.735123042497</v>
      </c>
      <c r="J182" s="308">
        <v>37065.750335570498</v>
      </c>
      <c r="K182" s="307" t="s">
        <v>125</v>
      </c>
      <c r="L182" s="307" t="s">
        <v>125</v>
      </c>
      <c r="M182" s="307" t="s">
        <v>125</v>
      </c>
      <c r="N182" s="307" t="s">
        <v>125</v>
      </c>
      <c r="O182" s="307" t="s">
        <v>125</v>
      </c>
      <c r="P182" s="307" t="s">
        <v>125</v>
      </c>
      <c r="Q182" s="307" t="s">
        <v>125</v>
      </c>
      <c r="R182" s="307" t="s">
        <v>125</v>
      </c>
      <c r="S182" s="307" t="s">
        <v>125</v>
      </c>
      <c r="T182" s="307" t="s">
        <v>125</v>
      </c>
    </row>
    <row r="183" spans="1:20" s="307" customFormat="1">
      <c r="A183" s="307" t="s">
        <v>159</v>
      </c>
      <c r="B183" s="307" t="s">
        <v>160</v>
      </c>
      <c r="C183" s="307" t="s">
        <v>122</v>
      </c>
      <c r="D183" s="307" t="s">
        <v>107</v>
      </c>
      <c r="E183" s="307" t="s">
        <v>130</v>
      </c>
      <c r="F183" s="308">
        <v>6824</v>
      </c>
      <c r="G183" s="308">
        <v>6910</v>
      </c>
      <c r="H183" s="308">
        <v>6693</v>
      </c>
      <c r="I183" s="308">
        <v>6829</v>
      </c>
      <c r="J183" s="308">
        <v>6668</v>
      </c>
      <c r="K183" s="307" t="s">
        <v>125</v>
      </c>
      <c r="L183" s="307" t="s">
        <v>125</v>
      </c>
      <c r="M183" s="307" t="s">
        <v>125</v>
      </c>
      <c r="N183" s="307" t="s">
        <v>125</v>
      </c>
      <c r="O183" s="307" t="s">
        <v>125</v>
      </c>
      <c r="P183" s="307" t="s">
        <v>125</v>
      </c>
      <c r="Q183" s="307" t="s">
        <v>125</v>
      </c>
      <c r="R183" s="307" t="s">
        <v>125</v>
      </c>
      <c r="S183" s="307" t="s">
        <v>125</v>
      </c>
      <c r="T183" s="307" t="s">
        <v>125</v>
      </c>
    </row>
    <row r="184" spans="1:20" s="307" customFormat="1">
      <c r="A184" s="307" t="s">
        <v>159</v>
      </c>
      <c r="B184" s="307" t="s">
        <v>160</v>
      </c>
      <c r="C184" s="307" t="s">
        <v>122</v>
      </c>
      <c r="D184" s="307" t="s">
        <v>107</v>
      </c>
      <c r="E184" s="307" t="s">
        <v>131</v>
      </c>
      <c r="F184" s="308">
        <v>20540</v>
      </c>
      <c r="G184" s="308">
        <v>18416</v>
      </c>
      <c r="H184" s="308">
        <v>16817</v>
      </c>
      <c r="I184" s="308">
        <v>15210</v>
      </c>
      <c r="J184" s="308">
        <v>13159</v>
      </c>
      <c r="K184" s="307" t="s">
        <v>125</v>
      </c>
      <c r="L184" s="307" t="s">
        <v>125</v>
      </c>
      <c r="M184" s="307" t="s">
        <v>125</v>
      </c>
      <c r="N184" s="307" t="s">
        <v>125</v>
      </c>
      <c r="O184" s="307" t="s">
        <v>125</v>
      </c>
      <c r="P184" s="307" t="s">
        <v>125</v>
      </c>
      <c r="Q184" s="307" t="s">
        <v>125</v>
      </c>
      <c r="R184" s="307" t="s">
        <v>125</v>
      </c>
      <c r="S184" s="307" t="s">
        <v>125</v>
      </c>
      <c r="T184" s="307" t="s">
        <v>125</v>
      </c>
    </row>
    <row r="185" spans="1:20" s="307" customFormat="1">
      <c r="A185" s="307" t="s">
        <v>159</v>
      </c>
      <c r="B185" s="307" t="s">
        <v>160</v>
      </c>
      <c r="C185" s="307" t="s">
        <v>122</v>
      </c>
      <c r="D185" s="307" t="s">
        <v>107</v>
      </c>
      <c r="E185" s="307" t="s">
        <v>132</v>
      </c>
      <c r="F185" s="308">
        <v>69470</v>
      </c>
      <c r="G185" s="308">
        <v>67502</v>
      </c>
      <c r="H185" s="308">
        <v>58620</v>
      </c>
      <c r="I185" s="308">
        <v>59215</v>
      </c>
      <c r="J185" s="308">
        <v>56686</v>
      </c>
      <c r="K185" s="307" t="s">
        <v>125</v>
      </c>
      <c r="L185" s="307" t="s">
        <v>125</v>
      </c>
      <c r="M185" s="307" t="s">
        <v>125</v>
      </c>
      <c r="N185" s="307" t="s">
        <v>125</v>
      </c>
      <c r="O185" s="307" t="s">
        <v>125</v>
      </c>
      <c r="P185" s="307" t="s">
        <v>125</v>
      </c>
      <c r="Q185" s="307" t="s">
        <v>125</v>
      </c>
      <c r="R185" s="307" t="s">
        <v>125</v>
      </c>
      <c r="S185" s="307" t="s">
        <v>125</v>
      </c>
      <c r="T185" s="307" t="s">
        <v>125</v>
      </c>
    </row>
    <row r="186" spans="1:20" s="307" customFormat="1">
      <c r="A186" s="307" t="s">
        <v>159</v>
      </c>
      <c r="B186" s="307" t="s">
        <v>160</v>
      </c>
      <c r="C186" s="307" t="s">
        <v>122</v>
      </c>
      <c r="D186" s="307" t="s">
        <v>107</v>
      </c>
      <c r="E186" s="307" t="s">
        <v>133</v>
      </c>
      <c r="F186" s="308">
        <v>23841</v>
      </c>
      <c r="G186" s="308">
        <v>24916</v>
      </c>
      <c r="H186" s="308">
        <v>25989</v>
      </c>
      <c r="I186" s="308">
        <v>27062</v>
      </c>
      <c r="J186" s="308">
        <v>28135</v>
      </c>
      <c r="K186" s="307" t="s">
        <v>125</v>
      </c>
      <c r="L186" s="307" t="s">
        <v>125</v>
      </c>
      <c r="M186" s="307" t="s">
        <v>125</v>
      </c>
      <c r="N186" s="307" t="s">
        <v>125</v>
      </c>
      <c r="O186" s="307" t="s">
        <v>125</v>
      </c>
      <c r="P186" s="307" t="s">
        <v>125</v>
      </c>
      <c r="Q186" s="307" t="s">
        <v>125</v>
      </c>
      <c r="R186" s="307" t="s">
        <v>125</v>
      </c>
      <c r="S186" s="307" t="s">
        <v>125</v>
      </c>
      <c r="T186" s="307" t="s">
        <v>125</v>
      </c>
    </row>
    <row r="187" spans="1:20" s="307" customFormat="1">
      <c r="A187" s="307" t="s">
        <v>159</v>
      </c>
      <c r="B187" s="307" t="s">
        <v>160</v>
      </c>
      <c r="C187" s="307" t="s">
        <v>122</v>
      </c>
      <c r="D187" s="307" t="s">
        <v>107</v>
      </c>
      <c r="E187" s="307" t="s">
        <v>134</v>
      </c>
      <c r="F187" s="308">
        <v>12682</v>
      </c>
      <c r="G187" s="308">
        <v>12526</v>
      </c>
      <c r="H187" s="308">
        <v>12309</v>
      </c>
      <c r="I187" s="308">
        <v>12022</v>
      </c>
      <c r="J187" s="308">
        <v>11469</v>
      </c>
      <c r="K187" s="307" t="s">
        <v>125</v>
      </c>
      <c r="L187" s="307" t="s">
        <v>125</v>
      </c>
      <c r="M187" s="307" t="s">
        <v>125</v>
      </c>
      <c r="N187" s="307" t="s">
        <v>125</v>
      </c>
      <c r="O187" s="307" t="s">
        <v>125</v>
      </c>
      <c r="P187" s="307" t="s">
        <v>125</v>
      </c>
      <c r="Q187" s="307" t="s">
        <v>125</v>
      </c>
      <c r="R187" s="307" t="s">
        <v>125</v>
      </c>
      <c r="S187" s="307" t="s">
        <v>125</v>
      </c>
      <c r="T187" s="307" t="s">
        <v>125</v>
      </c>
    </row>
    <row r="188" spans="1:20" s="307" customFormat="1">
      <c r="A188" s="307" t="s">
        <v>159</v>
      </c>
      <c r="B188" s="307" t="s">
        <v>160</v>
      </c>
      <c r="C188" s="307" t="s">
        <v>122</v>
      </c>
      <c r="D188" s="307" t="s">
        <v>107</v>
      </c>
      <c r="E188" s="307" t="s">
        <v>135</v>
      </c>
      <c r="F188" s="308">
        <v>21839</v>
      </c>
      <c r="G188" s="308">
        <v>19687</v>
      </c>
      <c r="H188" s="308">
        <v>19728</v>
      </c>
      <c r="I188" s="308">
        <v>19639</v>
      </c>
      <c r="J188" s="308">
        <v>19625</v>
      </c>
      <c r="K188" s="307" t="s">
        <v>125</v>
      </c>
      <c r="L188" s="307" t="s">
        <v>125</v>
      </c>
      <c r="M188" s="307" t="s">
        <v>125</v>
      </c>
      <c r="N188" s="307" t="s">
        <v>125</v>
      </c>
      <c r="O188" s="307" t="s">
        <v>125</v>
      </c>
      <c r="P188" s="307" t="s">
        <v>125</v>
      </c>
      <c r="Q188" s="307" t="s">
        <v>125</v>
      </c>
      <c r="R188" s="307" t="s">
        <v>125</v>
      </c>
      <c r="S188" s="307" t="s">
        <v>125</v>
      </c>
      <c r="T188" s="307" t="s">
        <v>125</v>
      </c>
    </row>
    <row r="189" spans="1:20" s="307" customFormat="1">
      <c r="A189" s="307" t="s">
        <v>159</v>
      </c>
      <c r="B189" s="307" t="s">
        <v>160</v>
      </c>
      <c r="C189" s="307" t="s">
        <v>122</v>
      </c>
      <c r="D189" s="307" t="s">
        <v>107</v>
      </c>
      <c r="E189" s="307" t="s">
        <v>136</v>
      </c>
      <c r="F189" s="308">
        <v>0</v>
      </c>
      <c r="G189" s="308">
        <v>0</v>
      </c>
      <c r="H189" s="308">
        <v>0</v>
      </c>
      <c r="I189" s="308">
        <v>0</v>
      </c>
      <c r="J189" s="308">
        <v>0</v>
      </c>
      <c r="K189" s="307" t="s">
        <v>125</v>
      </c>
      <c r="L189" s="307" t="s">
        <v>125</v>
      </c>
      <c r="M189" s="307" t="s">
        <v>125</v>
      </c>
      <c r="N189" s="307" t="s">
        <v>125</v>
      </c>
      <c r="O189" s="307" t="s">
        <v>125</v>
      </c>
      <c r="P189" s="307" t="s">
        <v>125</v>
      </c>
      <c r="Q189" s="307" t="s">
        <v>125</v>
      </c>
      <c r="R189" s="307" t="s">
        <v>125</v>
      </c>
      <c r="S189" s="307" t="s">
        <v>125</v>
      </c>
      <c r="T189" s="307" t="s">
        <v>125</v>
      </c>
    </row>
    <row r="190" spans="1:20" s="307" customFormat="1">
      <c r="A190" s="307" t="s">
        <v>159</v>
      </c>
      <c r="B190" s="307" t="s">
        <v>160</v>
      </c>
      <c r="C190" s="307" t="s">
        <v>122</v>
      </c>
      <c r="D190" s="307" t="s">
        <v>107</v>
      </c>
      <c r="E190" s="307" t="s">
        <v>137</v>
      </c>
      <c r="F190" s="308">
        <v>0</v>
      </c>
      <c r="G190" s="308">
        <v>0</v>
      </c>
      <c r="H190" s="308">
        <v>0</v>
      </c>
      <c r="I190" s="308">
        <v>0</v>
      </c>
      <c r="J190" s="308">
        <v>0</v>
      </c>
      <c r="K190" s="307" t="s">
        <v>125</v>
      </c>
      <c r="L190" s="307" t="s">
        <v>125</v>
      </c>
      <c r="M190" s="307" t="s">
        <v>125</v>
      </c>
      <c r="N190" s="307" t="s">
        <v>125</v>
      </c>
      <c r="O190" s="307" t="s">
        <v>125</v>
      </c>
      <c r="P190" s="307" t="s">
        <v>125</v>
      </c>
      <c r="Q190" s="307" t="s">
        <v>125</v>
      </c>
      <c r="R190" s="307" t="s">
        <v>125</v>
      </c>
      <c r="S190" s="307" t="s">
        <v>125</v>
      </c>
      <c r="T190" s="307" t="s">
        <v>125</v>
      </c>
    </row>
    <row r="191" spans="1:20" s="307" customFormat="1">
      <c r="A191" s="307" t="s">
        <v>159</v>
      </c>
      <c r="B191" s="307" t="s">
        <v>160</v>
      </c>
      <c r="C191" s="307" t="s">
        <v>122</v>
      </c>
      <c r="D191" s="307" t="s">
        <v>107</v>
      </c>
      <c r="E191" s="307" t="s">
        <v>138</v>
      </c>
      <c r="F191" s="308">
        <v>0</v>
      </c>
      <c r="G191" s="308">
        <v>0</v>
      </c>
      <c r="H191" s="308">
        <v>0</v>
      </c>
      <c r="I191" s="308">
        <v>0</v>
      </c>
      <c r="J191" s="308">
        <v>0</v>
      </c>
      <c r="K191" s="307" t="s">
        <v>125</v>
      </c>
      <c r="L191" s="307" t="s">
        <v>125</v>
      </c>
      <c r="M191" s="307" t="s">
        <v>125</v>
      </c>
      <c r="N191" s="307" t="s">
        <v>125</v>
      </c>
      <c r="O191" s="307" t="s">
        <v>125</v>
      </c>
      <c r="P191" s="307" t="s">
        <v>125</v>
      </c>
      <c r="Q191" s="307" t="s">
        <v>125</v>
      </c>
      <c r="R191" s="307" t="s">
        <v>125</v>
      </c>
      <c r="S191" s="307" t="s">
        <v>125</v>
      </c>
      <c r="T191" s="307" t="s">
        <v>125</v>
      </c>
    </row>
    <row r="192" spans="1:20" s="307" customFormat="1">
      <c r="A192" s="307" t="s">
        <v>159</v>
      </c>
      <c r="B192" s="307" t="s">
        <v>160</v>
      </c>
      <c r="C192" s="307" t="s">
        <v>122</v>
      </c>
      <c r="D192" s="307" t="s">
        <v>107</v>
      </c>
      <c r="E192" s="307" t="s">
        <v>139</v>
      </c>
      <c r="F192" s="307" t="s">
        <v>125</v>
      </c>
      <c r="G192" s="307" t="s">
        <v>125</v>
      </c>
      <c r="H192" s="307" t="s">
        <v>125</v>
      </c>
      <c r="I192" s="307" t="s">
        <v>125</v>
      </c>
      <c r="J192" s="307" t="s">
        <v>125</v>
      </c>
      <c r="K192" s="307" t="s">
        <v>125</v>
      </c>
      <c r="L192" s="307" t="s">
        <v>125</v>
      </c>
      <c r="M192" s="307" t="s">
        <v>125</v>
      </c>
      <c r="N192" s="307" t="s">
        <v>125</v>
      </c>
      <c r="O192" s="307" t="s">
        <v>125</v>
      </c>
      <c r="P192" s="307" t="s">
        <v>125</v>
      </c>
      <c r="Q192" s="307" t="s">
        <v>125</v>
      </c>
      <c r="R192" s="307" t="s">
        <v>125</v>
      </c>
      <c r="S192" s="307" t="s">
        <v>125</v>
      </c>
      <c r="T192" s="307" t="s">
        <v>125</v>
      </c>
    </row>
    <row r="193" spans="1:20" s="307" customFormat="1">
      <c r="A193" s="307" t="s">
        <v>159</v>
      </c>
      <c r="B193" s="307" t="s">
        <v>160</v>
      </c>
      <c r="C193" s="307" t="s">
        <v>122</v>
      </c>
      <c r="D193" s="307" t="s">
        <v>107</v>
      </c>
      <c r="E193" s="307" t="s">
        <v>140</v>
      </c>
      <c r="F193" s="307" t="s">
        <v>125</v>
      </c>
      <c r="G193" s="307" t="s">
        <v>125</v>
      </c>
      <c r="H193" s="307" t="s">
        <v>125</v>
      </c>
      <c r="I193" s="307" t="s">
        <v>125</v>
      </c>
      <c r="J193" s="307" t="s">
        <v>125</v>
      </c>
      <c r="K193" s="307" t="s">
        <v>125</v>
      </c>
      <c r="L193" s="307" t="s">
        <v>125</v>
      </c>
      <c r="M193" s="307" t="s">
        <v>125</v>
      </c>
      <c r="N193" s="307" t="s">
        <v>125</v>
      </c>
      <c r="O193" s="307" t="s">
        <v>125</v>
      </c>
      <c r="P193" s="307" t="s">
        <v>125</v>
      </c>
      <c r="Q193" s="307" t="s">
        <v>125</v>
      </c>
      <c r="R193" s="307" t="s">
        <v>125</v>
      </c>
      <c r="S193" s="307" t="s">
        <v>125</v>
      </c>
      <c r="T193" s="307" t="s">
        <v>125</v>
      </c>
    </row>
    <row r="194" spans="1:20" s="307" customFormat="1">
      <c r="A194" s="307" t="s">
        <v>159</v>
      </c>
      <c r="B194" s="307" t="s">
        <v>160</v>
      </c>
      <c r="C194" s="307" t="s">
        <v>122</v>
      </c>
      <c r="D194" s="307" t="s">
        <v>107</v>
      </c>
      <c r="E194" s="307" t="s">
        <v>141</v>
      </c>
      <c r="F194" s="307" t="s">
        <v>125</v>
      </c>
      <c r="G194" s="307" t="s">
        <v>125</v>
      </c>
      <c r="H194" s="307" t="s">
        <v>125</v>
      </c>
      <c r="I194" s="307" t="s">
        <v>125</v>
      </c>
      <c r="J194" s="307" t="s">
        <v>125</v>
      </c>
      <c r="K194" s="307" t="s">
        <v>125</v>
      </c>
      <c r="L194" s="307" t="s">
        <v>125</v>
      </c>
      <c r="M194" s="307" t="s">
        <v>125</v>
      </c>
      <c r="N194" s="307" t="s">
        <v>125</v>
      </c>
      <c r="O194" s="307" t="s">
        <v>125</v>
      </c>
      <c r="P194" s="307" t="s">
        <v>125</v>
      </c>
      <c r="Q194" s="307" t="s">
        <v>125</v>
      </c>
      <c r="R194" s="307" t="s">
        <v>125</v>
      </c>
      <c r="S194" s="307" t="s">
        <v>125</v>
      </c>
      <c r="T194" s="307" t="s">
        <v>125</v>
      </c>
    </row>
    <row r="195" spans="1:20" s="307" customFormat="1">
      <c r="A195" s="307" t="s">
        <v>161</v>
      </c>
      <c r="B195" s="307" t="s">
        <v>162</v>
      </c>
      <c r="C195" s="307" t="s">
        <v>122</v>
      </c>
      <c r="D195" s="307" t="s">
        <v>107</v>
      </c>
      <c r="E195" s="307" t="s">
        <v>124</v>
      </c>
      <c r="F195" s="308">
        <v>936.37962962963002</v>
      </c>
      <c r="G195" s="308">
        <v>946.10956790123396</v>
      </c>
      <c r="H195" s="308">
        <v>930.96116255144</v>
      </c>
      <c r="I195" s="308">
        <v>923.95468964334702</v>
      </c>
      <c r="J195" s="308">
        <v>939.44713791723802</v>
      </c>
      <c r="K195" s="307" t="s">
        <v>125</v>
      </c>
      <c r="L195" s="307" t="s">
        <v>125</v>
      </c>
      <c r="M195" s="307" t="s">
        <v>125</v>
      </c>
      <c r="N195" s="307" t="s">
        <v>125</v>
      </c>
      <c r="O195" s="307" t="s">
        <v>125</v>
      </c>
      <c r="P195" s="307" t="s">
        <v>125</v>
      </c>
      <c r="Q195" s="307" t="s">
        <v>125</v>
      </c>
      <c r="R195" s="307" t="s">
        <v>125</v>
      </c>
      <c r="S195" s="307" t="s">
        <v>125</v>
      </c>
      <c r="T195" s="307" t="s">
        <v>125</v>
      </c>
    </row>
    <row r="196" spans="1:20" s="307" customFormat="1">
      <c r="A196" s="307" t="s">
        <v>161</v>
      </c>
      <c r="B196" s="307" t="s">
        <v>162</v>
      </c>
      <c r="C196" s="307" t="s">
        <v>122</v>
      </c>
      <c r="D196" s="307" t="s">
        <v>107</v>
      </c>
      <c r="E196" s="307" t="s">
        <v>126</v>
      </c>
      <c r="F196" s="308">
        <v>232</v>
      </c>
      <c r="G196" s="308">
        <v>229</v>
      </c>
      <c r="H196" s="308">
        <v>226</v>
      </c>
      <c r="I196" s="308">
        <v>224</v>
      </c>
      <c r="J196" s="308">
        <v>223</v>
      </c>
      <c r="K196" s="307" t="s">
        <v>125</v>
      </c>
      <c r="L196" s="307" t="s">
        <v>125</v>
      </c>
      <c r="M196" s="307" t="s">
        <v>125</v>
      </c>
      <c r="N196" s="307" t="s">
        <v>125</v>
      </c>
      <c r="O196" s="307" t="s">
        <v>125</v>
      </c>
      <c r="P196" s="307" t="s">
        <v>125</v>
      </c>
      <c r="Q196" s="307" t="s">
        <v>125</v>
      </c>
      <c r="R196" s="307" t="s">
        <v>125</v>
      </c>
      <c r="S196" s="307" t="s">
        <v>125</v>
      </c>
      <c r="T196" s="307" t="s">
        <v>125</v>
      </c>
    </row>
    <row r="197" spans="1:20" s="307" customFormat="1">
      <c r="A197" s="307" t="s">
        <v>161</v>
      </c>
      <c r="B197" s="307" t="s">
        <v>162</v>
      </c>
      <c r="C197" s="307" t="s">
        <v>122</v>
      </c>
      <c r="D197" s="307" t="s">
        <v>107</v>
      </c>
      <c r="E197" s="307" t="s">
        <v>127</v>
      </c>
      <c r="F197" s="308">
        <v>14</v>
      </c>
      <c r="G197" s="308">
        <v>15</v>
      </c>
      <c r="H197" s="308">
        <v>16</v>
      </c>
      <c r="I197" s="308">
        <v>16</v>
      </c>
      <c r="J197" s="308">
        <v>17</v>
      </c>
      <c r="K197" s="307" t="s">
        <v>125</v>
      </c>
      <c r="L197" s="307" t="s">
        <v>125</v>
      </c>
      <c r="M197" s="307" t="s">
        <v>125</v>
      </c>
      <c r="N197" s="307" t="s">
        <v>125</v>
      </c>
      <c r="O197" s="307" t="s">
        <v>125</v>
      </c>
      <c r="P197" s="307" t="s">
        <v>125</v>
      </c>
      <c r="Q197" s="307" t="s">
        <v>125</v>
      </c>
      <c r="R197" s="307" t="s">
        <v>125</v>
      </c>
      <c r="S197" s="307" t="s">
        <v>125</v>
      </c>
      <c r="T197" s="307" t="s">
        <v>125</v>
      </c>
    </row>
    <row r="198" spans="1:20" s="307" customFormat="1">
      <c r="A198" s="307" t="s">
        <v>161</v>
      </c>
      <c r="B198" s="307" t="s">
        <v>162</v>
      </c>
      <c r="C198" s="307" t="s">
        <v>122</v>
      </c>
      <c r="D198" s="307" t="s">
        <v>107</v>
      </c>
      <c r="E198" s="307" t="s">
        <v>128</v>
      </c>
      <c r="F198" s="308">
        <v>260</v>
      </c>
      <c r="G198" s="308">
        <v>260</v>
      </c>
      <c r="H198" s="308">
        <v>260</v>
      </c>
      <c r="I198" s="308">
        <v>260</v>
      </c>
      <c r="J198" s="308">
        <v>260</v>
      </c>
      <c r="K198" s="307" t="s">
        <v>125</v>
      </c>
      <c r="L198" s="307" t="s">
        <v>125</v>
      </c>
      <c r="M198" s="307" t="s">
        <v>125</v>
      </c>
      <c r="N198" s="307" t="s">
        <v>125</v>
      </c>
      <c r="O198" s="307" t="s">
        <v>125</v>
      </c>
      <c r="P198" s="307" t="s">
        <v>125</v>
      </c>
      <c r="Q198" s="307" t="s">
        <v>125</v>
      </c>
      <c r="R198" s="307" t="s">
        <v>125</v>
      </c>
      <c r="S198" s="307" t="s">
        <v>125</v>
      </c>
      <c r="T198" s="307" t="s">
        <v>125</v>
      </c>
    </row>
    <row r="199" spans="1:20" s="307" customFormat="1">
      <c r="A199" s="307" t="s">
        <v>161</v>
      </c>
      <c r="B199" s="307" t="s">
        <v>162</v>
      </c>
      <c r="C199" s="307" t="s">
        <v>122</v>
      </c>
      <c r="D199" s="307" t="s">
        <v>107</v>
      </c>
      <c r="E199" s="307" t="s">
        <v>129</v>
      </c>
      <c r="F199" s="308">
        <v>1751.91640788922</v>
      </c>
      <c r="G199" s="308">
        <v>1976.7943624161101</v>
      </c>
      <c r="H199" s="308">
        <v>1976.7943624161101</v>
      </c>
      <c r="I199" s="308">
        <v>2008.6918120805401</v>
      </c>
      <c r="J199" s="308">
        <v>2040.5122147651</v>
      </c>
      <c r="K199" s="307" t="s">
        <v>125</v>
      </c>
      <c r="L199" s="307" t="s">
        <v>125</v>
      </c>
      <c r="M199" s="307" t="s">
        <v>125</v>
      </c>
      <c r="N199" s="307" t="s">
        <v>125</v>
      </c>
      <c r="O199" s="307" t="s">
        <v>125</v>
      </c>
      <c r="P199" s="307" t="s">
        <v>125</v>
      </c>
      <c r="Q199" s="307" t="s">
        <v>125</v>
      </c>
      <c r="R199" s="307" t="s">
        <v>125</v>
      </c>
      <c r="S199" s="307" t="s">
        <v>125</v>
      </c>
      <c r="T199" s="307" t="s">
        <v>125</v>
      </c>
    </row>
    <row r="200" spans="1:20" s="307" customFormat="1">
      <c r="A200" s="307" t="s">
        <v>161</v>
      </c>
      <c r="B200" s="307" t="s">
        <v>162</v>
      </c>
      <c r="C200" s="307" t="s">
        <v>122</v>
      </c>
      <c r="D200" s="307" t="s">
        <v>107</v>
      </c>
      <c r="E200" s="307" t="s">
        <v>130</v>
      </c>
      <c r="F200" s="308">
        <v>241</v>
      </c>
      <c r="G200" s="308">
        <v>244</v>
      </c>
      <c r="H200" s="308">
        <v>237</v>
      </c>
      <c r="I200" s="308">
        <v>242</v>
      </c>
      <c r="J200" s="308">
        <v>236</v>
      </c>
      <c r="K200" s="307" t="s">
        <v>125</v>
      </c>
      <c r="L200" s="307" t="s">
        <v>125</v>
      </c>
      <c r="M200" s="307" t="s">
        <v>125</v>
      </c>
      <c r="N200" s="307" t="s">
        <v>125</v>
      </c>
      <c r="O200" s="307" t="s">
        <v>125</v>
      </c>
      <c r="P200" s="307" t="s">
        <v>125</v>
      </c>
      <c r="Q200" s="307" t="s">
        <v>125</v>
      </c>
      <c r="R200" s="307" t="s">
        <v>125</v>
      </c>
      <c r="S200" s="307" t="s">
        <v>125</v>
      </c>
      <c r="T200" s="307" t="s">
        <v>125</v>
      </c>
    </row>
    <row r="201" spans="1:20" s="307" customFormat="1">
      <c r="A201" s="307" t="s">
        <v>161</v>
      </c>
      <c r="B201" s="307" t="s">
        <v>162</v>
      </c>
      <c r="C201" s="307" t="s">
        <v>122</v>
      </c>
      <c r="D201" s="307" t="s">
        <v>107</v>
      </c>
      <c r="E201" s="307" t="s">
        <v>131</v>
      </c>
      <c r="F201" s="308">
        <v>1088</v>
      </c>
      <c r="G201" s="308">
        <v>1030</v>
      </c>
      <c r="H201" s="308">
        <v>998</v>
      </c>
      <c r="I201" s="308">
        <v>966</v>
      </c>
      <c r="J201" s="308">
        <v>912</v>
      </c>
      <c r="K201" s="307" t="s">
        <v>125</v>
      </c>
      <c r="L201" s="307" t="s">
        <v>125</v>
      </c>
      <c r="M201" s="307" t="s">
        <v>125</v>
      </c>
      <c r="N201" s="307" t="s">
        <v>125</v>
      </c>
      <c r="O201" s="307" t="s">
        <v>125</v>
      </c>
      <c r="P201" s="307" t="s">
        <v>125</v>
      </c>
      <c r="Q201" s="307" t="s">
        <v>125</v>
      </c>
      <c r="R201" s="307" t="s">
        <v>125</v>
      </c>
      <c r="S201" s="307" t="s">
        <v>125</v>
      </c>
      <c r="T201" s="307" t="s">
        <v>125</v>
      </c>
    </row>
    <row r="202" spans="1:20" s="307" customFormat="1">
      <c r="A202" s="307" t="s">
        <v>161</v>
      </c>
      <c r="B202" s="307" t="s">
        <v>162</v>
      </c>
      <c r="C202" s="307" t="s">
        <v>122</v>
      </c>
      <c r="D202" s="307" t="s">
        <v>107</v>
      </c>
      <c r="E202" s="307" t="s">
        <v>132</v>
      </c>
      <c r="F202" s="308">
        <v>1356</v>
      </c>
      <c r="G202" s="308">
        <v>1256</v>
      </c>
      <c r="H202" s="308">
        <v>1040</v>
      </c>
      <c r="I202" s="308">
        <v>1002</v>
      </c>
      <c r="J202" s="308">
        <v>914</v>
      </c>
      <c r="K202" s="307" t="s">
        <v>125</v>
      </c>
      <c r="L202" s="307" t="s">
        <v>125</v>
      </c>
      <c r="M202" s="307" t="s">
        <v>125</v>
      </c>
      <c r="N202" s="307" t="s">
        <v>125</v>
      </c>
      <c r="O202" s="307" t="s">
        <v>125</v>
      </c>
      <c r="P202" s="307" t="s">
        <v>125</v>
      </c>
      <c r="Q202" s="307" t="s">
        <v>125</v>
      </c>
      <c r="R202" s="307" t="s">
        <v>125</v>
      </c>
      <c r="S202" s="307" t="s">
        <v>125</v>
      </c>
      <c r="T202" s="307" t="s">
        <v>125</v>
      </c>
    </row>
    <row r="203" spans="1:20" s="307" customFormat="1">
      <c r="A203" s="307" t="s">
        <v>161</v>
      </c>
      <c r="B203" s="307" t="s">
        <v>162</v>
      </c>
      <c r="C203" s="307" t="s">
        <v>122</v>
      </c>
      <c r="D203" s="307" t="s">
        <v>107</v>
      </c>
      <c r="E203" s="307" t="s">
        <v>133</v>
      </c>
      <c r="F203" s="308">
        <v>1192</v>
      </c>
      <c r="G203" s="308">
        <v>1246</v>
      </c>
      <c r="H203" s="308">
        <v>1299</v>
      </c>
      <c r="I203" s="308">
        <v>1353</v>
      </c>
      <c r="J203" s="308">
        <v>1406</v>
      </c>
      <c r="K203" s="307" t="s">
        <v>125</v>
      </c>
      <c r="L203" s="307" t="s">
        <v>125</v>
      </c>
      <c r="M203" s="307" t="s">
        <v>125</v>
      </c>
      <c r="N203" s="307" t="s">
        <v>125</v>
      </c>
      <c r="O203" s="307" t="s">
        <v>125</v>
      </c>
      <c r="P203" s="307" t="s">
        <v>125</v>
      </c>
      <c r="Q203" s="307" t="s">
        <v>125</v>
      </c>
      <c r="R203" s="307" t="s">
        <v>125</v>
      </c>
      <c r="S203" s="307" t="s">
        <v>125</v>
      </c>
      <c r="T203" s="307" t="s">
        <v>125</v>
      </c>
    </row>
    <row r="204" spans="1:20" s="307" customFormat="1">
      <c r="A204" s="307" t="s">
        <v>161</v>
      </c>
      <c r="B204" s="307" t="s">
        <v>162</v>
      </c>
      <c r="C204" s="307" t="s">
        <v>122</v>
      </c>
      <c r="D204" s="307" t="s">
        <v>107</v>
      </c>
      <c r="E204" s="307" t="s">
        <v>134</v>
      </c>
      <c r="F204" s="308">
        <v>426</v>
      </c>
      <c r="G204" s="308">
        <v>414</v>
      </c>
      <c r="H204" s="308">
        <v>402</v>
      </c>
      <c r="I204" s="308">
        <v>392</v>
      </c>
      <c r="J204" s="308">
        <v>382</v>
      </c>
      <c r="K204" s="307" t="s">
        <v>125</v>
      </c>
      <c r="L204" s="307" t="s">
        <v>125</v>
      </c>
      <c r="M204" s="307" t="s">
        <v>125</v>
      </c>
      <c r="N204" s="307" t="s">
        <v>125</v>
      </c>
      <c r="O204" s="307" t="s">
        <v>125</v>
      </c>
      <c r="P204" s="307" t="s">
        <v>125</v>
      </c>
      <c r="Q204" s="307" t="s">
        <v>125</v>
      </c>
      <c r="R204" s="307" t="s">
        <v>125</v>
      </c>
      <c r="S204" s="307" t="s">
        <v>125</v>
      </c>
      <c r="T204" s="307" t="s">
        <v>125</v>
      </c>
    </row>
    <row r="205" spans="1:20" s="307" customFormat="1">
      <c r="A205" s="307" t="s">
        <v>161</v>
      </c>
      <c r="B205" s="307" t="s">
        <v>162</v>
      </c>
      <c r="C205" s="307" t="s">
        <v>122</v>
      </c>
      <c r="D205" s="307" t="s">
        <v>107</v>
      </c>
      <c r="E205" s="307" t="s">
        <v>135</v>
      </c>
      <c r="F205" s="308">
        <v>710</v>
      </c>
      <c r="G205" s="308">
        <v>709</v>
      </c>
      <c r="H205" s="308">
        <v>708</v>
      </c>
      <c r="I205" s="308">
        <v>707</v>
      </c>
      <c r="J205" s="308">
        <v>705</v>
      </c>
      <c r="K205" s="307" t="s">
        <v>125</v>
      </c>
      <c r="L205" s="307" t="s">
        <v>125</v>
      </c>
      <c r="M205" s="307" t="s">
        <v>125</v>
      </c>
      <c r="N205" s="307" t="s">
        <v>125</v>
      </c>
      <c r="O205" s="307" t="s">
        <v>125</v>
      </c>
      <c r="P205" s="307" t="s">
        <v>125</v>
      </c>
      <c r="Q205" s="307" t="s">
        <v>125</v>
      </c>
      <c r="R205" s="307" t="s">
        <v>125</v>
      </c>
      <c r="S205" s="307" t="s">
        <v>125</v>
      </c>
      <c r="T205" s="307" t="s">
        <v>125</v>
      </c>
    </row>
    <row r="206" spans="1:20" s="307" customFormat="1">
      <c r="A206" s="307" t="s">
        <v>161</v>
      </c>
      <c r="B206" s="307" t="s">
        <v>162</v>
      </c>
      <c r="C206" s="307" t="s">
        <v>122</v>
      </c>
      <c r="D206" s="307" t="s">
        <v>107</v>
      </c>
      <c r="E206" s="307" t="s">
        <v>136</v>
      </c>
      <c r="F206" s="308">
        <v>0</v>
      </c>
      <c r="G206" s="308">
        <v>0</v>
      </c>
      <c r="H206" s="308">
        <v>0</v>
      </c>
      <c r="I206" s="308">
        <v>0</v>
      </c>
      <c r="J206" s="308">
        <v>0</v>
      </c>
      <c r="K206" s="307" t="s">
        <v>125</v>
      </c>
      <c r="L206" s="307" t="s">
        <v>125</v>
      </c>
      <c r="M206" s="307" t="s">
        <v>125</v>
      </c>
      <c r="N206" s="307" t="s">
        <v>125</v>
      </c>
      <c r="O206" s="307" t="s">
        <v>125</v>
      </c>
      <c r="P206" s="307" t="s">
        <v>125</v>
      </c>
      <c r="Q206" s="307" t="s">
        <v>125</v>
      </c>
      <c r="R206" s="307" t="s">
        <v>125</v>
      </c>
      <c r="S206" s="307" t="s">
        <v>125</v>
      </c>
      <c r="T206" s="307" t="s">
        <v>125</v>
      </c>
    </row>
    <row r="207" spans="1:20" s="307" customFormat="1">
      <c r="A207" s="307" t="s">
        <v>161</v>
      </c>
      <c r="B207" s="307" t="s">
        <v>162</v>
      </c>
      <c r="C207" s="307" t="s">
        <v>122</v>
      </c>
      <c r="D207" s="307" t="s">
        <v>107</v>
      </c>
      <c r="E207" s="307" t="s">
        <v>137</v>
      </c>
      <c r="F207" s="308">
        <v>0</v>
      </c>
      <c r="G207" s="308">
        <v>0</v>
      </c>
      <c r="H207" s="308">
        <v>0</v>
      </c>
      <c r="I207" s="308">
        <v>0</v>
      </c>
      <c r="J207" s="308">
        <v>0</v>
      </c>
      <c r="K207" s="307" t="s">
        <v>125</v>
      </c>
      <c r="L207" s="307" t="s">
        <v>125</v>
      </c>
      <c r="M207" s="307" t="s">
        <v>125</v>
      </c>
      <c r="N207" s="307" t="s">
        <v>125</v>
      </c>
      <c r="O207" s="307" t="s">
        <v>125</v>
      </c>
      <c r="P207" s="307" t="s">
        <v>125</v>
      </c>
      <c r="Q207" s="307" t="s">
        <v>125</v>
      </c>
      <c r="R207" s="307" t="s">
        <v>125</v>
      </c>
      <c r="S207" s="307" t="s">
        <v>125</v>
      </c>
      <c r="T207" s="307" t="s">
        <v>125</v>
      </c>
    </row>
    <row r="208" spans="1:20" s="307" customFormat="1">
      <c r="A208" s="307" t="s">
        <v>161</v>
      </c>
      <c r="B208" s="307" t="s">
        <v>162</v>
      </c>
      <c r="C208" s="307" t="s">
        <v>122</v>
      </c>
      <c r="D208" s="307" t="s">
        <v>107</v>
      </c>
      <c r="E208" s="307" t="s">
        <v>138</v>
      </c>
      <c r="F208" s="308">
        <v>0</v>
      </c>
      <c r="G208" s="308">
        <v>0</v>
      </c>
      <c r="H208" s="308">
        <v>0</v>
      </c>
      <c r="I208" s="308">
        <v>0</v>
      </c>
      <c r="J208" s="308">
        <v>0</v>
      </c>
      <c r="K208" s="307" t="s">
        <v>125</v>
      </c>
      <c r="L208" s="307" t="s">
        <v>125</v>
      </c>
      <c r="M208" s="307" t="s">
        <v>125</v>
      </c>
      <c r="N208" s="307" t="s">
        <v>125</v>
      </c>
      <c r="O208" s="307" t="s">
        <v>125</v>
      </c>
      <c r="P208" s="307" t="s">
        <v>125</v>
      </c>
      <c r="Q208" s="307" t="s">
        <v>125</v>
      </c>
      <c r="R208" s="307" t="s">
        <v>125</v>
      </c>
      <c r="S208" s="307" t="s">
        <v>125</v>
      </c>
      <c r="T208" s="307" t="s">
        <v>125</v>
      </c>
    </row>
    <row r="209" spans="1:20" s="307" customFormat="1">
      <c r="A209" s="307" t="s">
        <v>161</v>
      </c>
      <c r="B209" s="307" t="s">
        <v>162</v>
      </c>
      <c r="C209" s="307" t="s">
        <v>122</v>
      </c>
      <c r="D209" s="307" t="s">
        <v>107</v>
      </c>
      <c r="E209" s="307" t="s">
        <v>139</v>
      </c>
      <c r="F209" s="307" t="s">
        <v>125</v>
      </c>
      <c r="G209" s="307" t="s">
        <v>125</v>
      </c>
      <c r="H209" s="307" t="s">
        <v>125</v>
      </c>
      <c r="I209" s="307" t="s">
        <v>125</v>
      </c>
      <c r="J209" s="307" t="s">
        <v>125</v>
      </c>
      <c r="K209" s="307" t="s">
        <v>125</v>
      </c>
      <c r="L209" s="307" t="s">
        <v>125</v>
      </c>
      <c r="M209" s="307" t="s">
        <v>125</v>
      </c>
      <c r="N209" s="307" t="s">
        <v>125</v>
      </c>
      <c r="O209" s="307" t="s">
        <v>125</v>
      </c>
      <c r="P209" s="307" t="s">
        <v>125</v>
      </c>
      <c r="Q209" s="307" t="s">
        <v>125</v>
      </c>
      <c r="R209" s="307" t="s">
        <v>125</v>
      </c>
      <c r="S209" s="307" t="s">
        <v>125</v>
      </c>
      <c r="T209" s="307" t="s">
        <v>125</v>
      </c>
    </row>
    <row r="210" spans="1:20" s="307" customFormat="1">
      <c r="A210" s="307" t="s">
        <v>161</v>
      </c>
      <c r="B210" s="307" t="s">
        <v>162</v>
      </c>
      <c r="C210" s="307" t="s">
        <v>122</v>
      </c>
      <c r="D210" s="307" t="s">
        <v>107</v>
      </c>
      <c r="E210" s="307" t="s">
        <v>140</v>
      </c>
      <c r="F210" s="307" t="s">
        <v>125</v>
      </c>
      <c r="G210" s="307" t="s">
        <v>125</v>
      </c>
      <c r="H210" s="307" t="s">
        <v>125</v>
      </c>
      <c r="I210" s="307" t="s">
        <v>125</v>
      </c>
      <c r="J210" s="307" t="s">
        <v>125</v>
      </c>
      <c r="K210" s="307" t="s">
        <v>125</v>
      </c>
      <c r="L210" s="307" t="s">
        <v>125</v>
      </c>
      <c r="M210" s="307" t="s">
        <v>125</v>
      </c>
      <c r="N210" s="307" t="s">
        <v>125</v>
      </c>
      <c r="O210" s="307" t="s">
        <v>125</v>
      </c>
      <c r="P210" s="307" t="s">
        <v>125</v>
      </c>
      <c r="Q210" s="307" t="s">
        <v>125</v>
      </c>
      <c r="R210" s="307" t="s">
        <v>125</v>
      </c>
      <c r="S210" s="307" t="s">
        <v>125</v>
      </c>
      <c r="T210" s="307" t="s">
        <v>125</v>
      </c>
    </row>
    <row r="211" spans="1:20" s="307" customFormat="1">
      <c r="A211" s="307" t="s">
        <v>161</v>
      </c>
      <c r="B211" s="307" t="s">
        <v>162</v>
      </c>
      <c r="C211" s="307" t="s">
        <v>122</v>
      </c>
      <c r="D211" s="307" t="s">
        <v>107</v>
      </c>
      <c r="E211" s="307" t="s">
        <v>141</v>
      </c>
      <c r="F211" s="307" t="s">
        <v>125</v>
      </c>
      <c r="G211" s="307" t="s">
        <v>125</v>
      </c>
      <c r="H211" s="307" t="s">
        <v>125</v>
      </c>
      <c r="I211" s="307" t="s">
        <v>125</v>
      </c>
      <c r="J211" s="307" t="s">
        <v>125</v>
      </c>
      <c r="K211" s="307" t="s">
        <v>125</v>
      </c>
      <c r="L211" s="307" t="s">
        <v>125</v>
      </c>
      <c r="M211" s="307" t="s">
        <v>125</v>
      </c>
      <c r="N211" s="307" t="s">
        <v>125</v>
      </c>
      <c r="O211" s="307" t="s">
        <v>125</v>
      </c>
      <c r="P211" s="307" t="s">
        <v>125</v>
      </c>
      <c r="Q211" s="307" t="s">
        <v>125</v>
      </c>
      <c r="R211" s="307" t="s">
        <v>125</v>
      </c>
      <c r="S211" s="307" t="s">
        <v>125</v>
      </c>
      <c r="T211" s="307" t="s">
        <v>125</v>
      </c>
    </row>
    <row r="212" spans="1:20" s="307" customFormat="1">
      <c r="A212" s="307" t="s">
        <v>163</v>
      </c>
      <c r="B212" s="307" t="s">
        <v>164</v>
      </c>
      <c r="C212" s="307" t="s">
        <v>122</v>
      </c>
      <c r="D212" s="307" t="s">
        <v>107</v>
      </c>
      <c r="E212" s="307" t="s">
        <v>124</v>
      </c>
      <c r="F212" s="308">
        <v>1439</v>
      </c>
      <c r="G212" s="308">
        <v>1395</v>
      </c>
      <c r="H212" s="308">
        <v>1348</v>
      </c>
      <c r="I212" s="308">
        <v>1348</v>
      </c>
      <c r="J212" s="308">
        <v>960</v>
      </c>
      <c r="K212" s="307" t="s">
        <v>125</v>
      </c>
      <c r="L212" s="307" t="s">
        <v>125</v>
      </c>
      <c r="M212" s="307" t="s">
        <v>125</v>
      </c>
      <c r="N212" s="307" t="s">
        <v>125</v>
      </c>
      <c r="O212" s="307" t="s">
        <v>125</v>
      </c>
      <c r="P212" s="307" t="s">
        <v>125</v>
      </c>
      <c r="Q212" s="307" t="s">
        <v>125</v>
      </c>
      <c r="R212" s="307" t="s">
        <v>125</v>
      </c>
      <c r="S212" s="307" t="s">
        <v>125</v>
      </c>
      <c r="T212" s="307" t="s">
        <v>125</v>
      </c>
    </row>
    <row r="213" spans="1:20" s="307" customFormat="1">
      <c r="A213" s="307" t="s">
        <v>163</v>
      </c>
      <c r="B213" s="307" t="s">
        <v>164</v>
      </c>
      <c r="C213" s="307" t="s">
        <v>122</v>
      </c>
      <c r="D213" s="307" t="s">
        <v>107</v>
      </c>
      <c r="E213" s="307" t="s">
        <v>126</v>
      </c>
      <c r="F213" s="308">
        <v>0</v>
      </c>
      <c r="G213" s="308">
        <v>0</v>
      </c>
      <c r="H213" s="308">
        <v>0</v>
      </c>
      <c r="I213" s="308">
        <v>0</v>
      </c>
      <c r="J213" s="308">
        <v>0</v>
      </c>
      <c r="K213" s="307" t="s">
        <v>125</v>
      </c>
      <c r="L213" s="307" t="s">
        <v>125</v>
      </c>
      <c r="M213" s="307" t="s">
        <v>125</v>
      </c>
      <c r="N213" s="307" t="s">
        <v>125</v>
      </c>
      <c r="O213" s="307" t="s">
        <v>125</v>
      </c>
      <c r="P213" s="307" t="s">
        <v>125</v>
      </c>
      <c r="Q213" s="307" t="s">
        <v>125</v>
      </c>
      <c r="R213" s="307" t="s">
        <v>125</v>
      </c>
      <c r="S213" s="307" t="s">
        <v>125</v>
      </c>
      <c r="T213" s="307" t="s">
        <v>125</v>
      </c>
    </row>
    <row r="214" spans="1:20" s="307" customFormat="1">
      <c r="A214" s="307" t="s">
        <v>163</v>
      </c>
      <c r="B214" s="307" t="s">
        <v>164</v>
      </c>
      <c r="C214" s="307" t="s">
        <v>122</v>
      </c>
      <c r="D214" s="307" t="s">
        <v>107</v>
      </c>
      <c r="E214" s="307" t="s">
        <v>127</v>
      </c>
      <c r="F214" s="308">
        <v>0</v>
      </c>
      <c r="G214" s="308">
        <v>0</v>
      </c>
      <c r="H214" s="308">
        <v>0</v>
      </c>
      <c r="I214" s="308">
        <v>0</v>
      </c>
      <c r="J214" s="308">
        <v>0</v>
      </c>
      <c r="K214" s="307" t="s">
        <v>125</v>
      </c>
      <c r="L214" s="307" t="s">
        <v>125</v>
      </c>
      <c r="M214" s="307" t="s">
        <v>125</v>
      </c>
      <c r="N214" s="307" t="s">
        <v>125</v>
      </c>
      <c r="O214" s="307" t="s">
        <v>125</v>
      </c>
      <c r="P214" s="307" t="s">
        <v>125</v>
      </c>
      <c r="Q214" s="307" t="s">
        <v>125</v>
      </c>
      <c r="R214" s="307" t="s">
        <v>125</v>
      </c>
      <c r="S214" s="307" t="s">
        <v>125</v>
      </c>
      <c r="T214" s="307" t="s">
        <v>125</v>
      </c>
    </row>
    <row r="215" spans="1:20" s="307" customFormat="1">
      <c r="A215" s="307" t="s">
        <v>163</v>
      </c>
      <c r="B215" s="307" t="s">
        <v>164</v>
      </c>
      <c r="C215" s="307" t="s">
        <v>122</v>
      </c>
      <c r="D215" s="307" t="s">
        <v>107</v>
      </c>
      <c r="E215" s="307" t="s">
        <v>128</v>
      </c>
      <c r="F215" s="308">
        <v>0</v>
      </c>
      <c r="G215" s="308">
        <v>0</v>
      </c>
      <c r="H215" s="308">
        <v>0</v>
      </c>
      <c r="I215" s="308">
        <v>0</v>
      </c>
      <c r="J215" s="308">
        <v>0</v>
      </c>
      <c r="K215" s="307" t="s">
        <v>125</v>
      </c>
      <c r="L215" s="307" t="s">
        <v>125</v>
      </c>
      <c r="M215" s="307" t="s">
        <v>125</v>
      </c>
      <c r="N215" s="307" t="s">
        <v>125</v>
      </c>
      <c r="O215" s="307" t="s">
        <v>125</v>
      </c>
      <c r="P215" s="307" t="s">
        <v>125</v>
      </c>
      <c r="Q215" s="307" t="s">
        <v>125</v>
      </c>
      <c r="R215" s="307" t="s">
        <v>125</v>
      </c>
      <c r="S215" s="307" t="s">
        <v>125</v>
      </c>
      <c r="T215" s="307" t="s">
        <v>125</v>
      </c>
    </row>
    <row r="216" spans="1:20" s="307" customFormat="1">
      <c r="A216" s="307" t="s">
        <v>163</v>
      </c>
      <c r="B216" s="307" t="s">
        <v>164</v>
      </c>
      <c r="C216" s="307" t="s">
        <v>122</v>
      </c>
      <c r="D216" s="307" t="s">
        <v>107</v>
      </c>
      <c r="E216" s="307" t="s">
        <v>129</v>
      </c>
      <c r="F216" s="308">
        <v>0</v>
      </c>
      <c r="G216" s="308">
        <v>0</v>
      </c>
      <c r="H216" s="308">
        <v>0</v>
      </c>
      <c r="I216" s="308">
        <v>0</v>
      </c>
      <c r="J216" s="308">
        <v>0</v>
      </c>
      <c r="K216" s="307" t="s">
        <v>125</v>
      </c>
      <c r="L216" s="307" t="s">
        <v>125</v>
      </c>
      <c r="M216" s="307" t="s">
        <v>125</v>
      </c>
      <c r="N216" s="307" t="s">
        <v>125</v>
      </c>
      <c r="O216" s="307" t="s">
        <v>125</v>
      </c>
      <c r="P216" s="307" t="s">
        <v>125</v>
      </c>
      <c r="Q216" s="307" t="s">
        <v>125</v>
      </c>
      <c r="R216" s="307" t="s">
        <v>125</v>
      </c>
      <c r="S216" s="307" t="s">
        <v>125</v>
      </c>
      <c r="T216" s="307" t="s">
        <v>125</v>
      </c>
    </row>
    <row r="217" spans="1:20" s="307" customFormat="1">
      <c r="A217" s="307" t="s">
        <v>163</v>
      </c>
      <c r="B217" s="307" t="s">
        <v>164</v>
      </c>
      <c r="C217" s="307" t="s">
        <v>122</v>
      </c>
      <c r="D217" s="307" t="s">
        <v>107</v>
      </c>
      <c r="E217" s="307" t="s">
        <v>130</v>
      </c>
      <c r="F217" s="308">
        <v>198</v>
      </c>
      <c r="G217" s="308">
        <v>198</v>
      </c>
      <c r="H217" s="308">
        <v>198</v>
      </c>
      <c r="I217" s="308">
        <v>198</v>
      </c>
      <c r="J217" s="308">
        <v>198</v>
      </c>
      <c r="K217" s="307" t="s">
        <v>125</v>
      </c>
      <c r="L217" s="307" t="s">
        <v>125</v>
      </c>
      <c r="M217" s="307" t="s">
        <v>125</v>
      </c>
      <c r="N217" s="307" t="s">
        <v>125</v>
      </c>
      <c r="O217" s="307" t="s">
        <v>125</v>
      </c>
      <c r="P217" s="307" t="s">
        <v>125</v>
      </c>
      <c r="Q217" s="307" t="s">
        <v>125</v>
      </c>
      <c r="R217" s="307" t="s">
        <v>125</v>
      </c>
      <c r="S217" s="307" t="s">
        <v>125</v>
      </c>
      <c r="T217" s="307" t="s">
        <v>125</v>
      </c>
    </row>
    <row r="218" spans="1:20" s="307" customFormat="1">
      <c r="A218" s="307" t="s">
        <v>163</v>
      </c>
      <c r="B218" s="307" t="s">
        <v>164</v>
      </c>
      <c r="C218" s="307" t="s">
        <v>122</v>
      </c>
      <c r="D218" s="307" t="s">
        <v>107</v>
      </c>
      <c r="E218" s="307" t="s">
        <v>131</v>
      </c>
      <c r="F218" s="308">
        <v>2376</v>
      </c>
      <c r="G218" s="308">
        <v>3564</v>
      </c>
      <c r="H218" s="308">
        <v>4752</v>
      </c>
      <c r="I218" s="308">
        <v>5940</v>
      </c>
      <c r="J218" s="308">
        <v>7128</v>
      </c>
      <c r="K218" s="307" t="s">
        <v>125</v>
      </c>
      <c r="L218" s="307" t="s">
        <v>125</v>
      </c>
      <c r="M218" s="307" t="s">
        <v>125</v>
      </c>
      <c r="N218" s="307" t="s">
        <v>125</v>
      </c>
      <c r="O218" s="307" t="s">
        <v>125</v>
      </c>
      <c r="P218" s="307" t="s">
        <v>125</v>
      </c>
      <c r="Q218" s="307" t="s">
        <v>125</v>
      </c>
      <c r="R218" s="307" t="s">
        <v>125</v>
      </c>
      <c r="S218" s="307" t="s">
        <v>125</v>
      </c>
      <c r="T218" s="307" t="s">
        <v>125</v>
      </c>
    </row>
    <row r="219" spans="1:20" s="307" customFormat="1">
      <c r="A219" s="307" t="s">
        <v>163</v>
      </c>
      <c r="B219" s="307" t="s">
        <v>164</v>
      </c>
      <c r="C219" s="307" t="s">
        <v>122</v>
      </c>
      <c r="D219" s="307" t="s">
        <v>107</v>
      </c>
      <c r="E219" s="307" t="s">
        <v>132</v>
      </c>
      <c r="F219" s="308">
        <v>3097.8249999999998</v>
      </c>
      <c r="G219" s="308">
        <v>2791.49</v>
      </c>
      <c r="H219" s="308">
        <v>2871.2750000000001</v>
      </c>
      <c r="I219" s="308">
        <v>2189.6550000000002</v>
      </c>
      <c r="J219" s="308">
        <v>1909.915</v>
      </c>
      <c r="K219" s="307" t="s">
        <v>125</v>
      </c>
      <c r="L219" s="307" t="s">
        <v>125</v>
      </c>
      <c r="M219" s="307" t="s">
        <v>125</v>
      </c>
      <c r="N219" s="307" t="s">
        <v>125</v>
      </c>
      <c r="O219" s="307" t="s">
        <v>125</v>
      </c>
      <c r="P219" s="307" t="s">
        <v>125</v>
      </c>
      <c r="Q219" s="307" t="s">
        <v>125</v>
      </c>
      <c r="R219" s="307" t="s">
        <v>125</v>
      </c>
      <c r="S219" s="307" t="s">
        <v>125</v>
      </c>
      <c r="T219" s="307" t="s">
        <v>125</v>
      </c>
    </row>
    <row r="220" spans="1:20" s="307" customFormat="1">
      <c r="A220" s="307" t="s">
        <v>163</v>
      </c>
      <c r="B220" s="307" t="s">
        <v>164</v>
      </c>
      <c r="C220" s="307" t="s">
        <v>122</v>
      </c>
      <c r="D220" s="307" t="s">
        <v>107</v>
      </c>
      <c r="E220" s="307" t="s">
        <v>133</v>
      </c>
      <c r="F220" s="308">
        <v>237</v>
      </c>
      <c r="G220" s="308">
        <v>237</v>
      </c>
      <c r="H220" s="308">
        <v>214</v>
      </c>
      <c r="I220" s="308">
        <v>214</v>
      </c>
      <c r="J220" s="308">
        <v>214</v>
      </c>
      <c r="K220" s="307" t="s">
        <v>125</v>
      </c>
      <c r="L220" s="307" t="s">
        <v>125</v>
      </c>
      <c r="M220" s="307" t="s">
        <v>125</v>
      </c>
      <c r="N220" s="307" t="s">
        <v>125</v>
      </c>
      <c r="O220" s="307" t="s">
        <v>125</v>
      </c>
      <c r="P220" s="307" t="s">
        <v>125</v>
      </c>
      <c r="Q220" s="307" t="s">
        <v>125</v>
      </c>
      <c r="R220" s="307" t="s">
        <v>125</v>
      </c>
      <c r="S220" s="307" t="s">
        <v>125</v>
      </c>
      <c r="T220" s="307" t="s">
        <v>125</v>
      </c>
    </row>
    <row r="221" spans="1:20" s="307" customFormat="1">
      <c r="A221" s="307" t="s">
        <v>163</v>
      </c>
      <c r="B221" s="307" t="s">
        <v>164</v>
      </c>
      <c r="C221" s="307" t="s">
        <v>122</v>
      </c>
      <c r="D221" s="307" t="s">
        <v>107</v>
      </c>
      <c r="E221" s="307" t="s">
        <v>134</v>
      </c>
      <c r="F221" s="308">
        <v>290</v>
      </c>
      <c r="G221" s="308">
        <v>290</v>
      </c>
      <c r="H221" s="308">
        <v>290</v>
      </c>
      <c r="I221" s="308">
        <v>290</v>
      </c>
      <c r="J221" s="308">
        <v>290</v>
      </c>
      <c r="K221" s="307" t="s">
        <v>125</v>
      </c>
      <c r="L221" s="307" t="s">
        <v>125</v>
      </c>
      <c r="M221" s="307" t="s">
        <v>125</v>
      </c>
      <c r="N221" s="307" t="s">
        <v>125</v>
      </c>
      <c r="O221" s="307" t="s">
        <v>125</v>
      </c>
      <c r="P221" s="307" t="s">
        <v>125</v>
      </c>
      <c r="Q221" s="307" t="s">
        <v>125</v>
      </c>
      <c r="R221" s="307" t="s">
        <v>125</v>
      </c>
      <c r="S221" s="307" t="s">
        <v>125</v>
      </c>
      <c r="T221" s="307" t="s">
        <v>125</v>
      </c>
    </row>
    <row r="222" spans="1:20" s="307" customFormat="1">
      <c r="A222" s="307" t="s">
        <v>163</v>
      </c>
      <c r="B222" s="307" t="s">
        <v>164</v>
      </c>
      <c r="C222" s="307" t="s">
        <v>122</v>
      </c>
      <c r="D222" s="307" t="s">
        <v>107</v>
      </c>
      <c r="E222" s="307" t="s">
        <v>135</v>
      </c>
      <c r="F222" s="308">
        <v>165</v>
      </c>
      <c r="G222" s="308">
        <v>330</v>
      </c>
      <c r="H222" s="308">
        <v>550</v>
      </c>
      <c r="I222" s="308">
        <v>825</v>
      </c>
      <c r="J222" s="308">
        <v>1155</v>
      </c>
      <c r="K222" s="307" t="s">
        <v>125</v>
      </c>
      <c r="L222" s="307" t="s">
        <v>125</v>
      </c>
      <c r="M222" s="307" t="s">
        <v>125</v>
      </c>
      <c r="N222" s="307" t="s">
        <v>125</v>
      </c>
      <c r="O222" s="307" t="s">
        <v>125</v>
      </c>
      <c r="P222" s="307" t="s">
        <v>125</v>
      </c>
      <c r="Q222" s="307" t="s">
        <v>125</v>
      </c>
      <c r="R222" s="307" t="s">
        <v>125</v>
      </c>
      <c r="S222" s="307" t="s">
        <v>125</v>
      </c>
      <c r="T222" s="307" t="s">
        <v>125</v>
      </c>
    </row>
    <row r="223" spans="1:20" s="307" customFormat="1">
      <c r="A223" s="307" t="s">
        <v>163</v>
      </c>
      <c r="B223" s="307" t="s">
        <v>164</v>
      </c>
      <c r="C223" s="307" t="s">
        <v>122</v>
      </c>
      <c r="D223" s="307" t="s">
        <v>107</v>
      </c>
      <c r="E223" s="307" t="s">
        <v>136</v>
      </c>
      <c r="F223" s="308">
        <v>0</v>
      </c>
      <c r="G223" s="308">
        <v>0</v>
      </c>
      <c r="H223" s="308">
        <v>0</v>
      </c>
      <c r="I223" s="308">
        <v>0</v>
      </c>
      <c r="J223" s="308">
        <v>0</v>
      </c>
      <c r="K223" s="307" t="s">
        <v>125</v>
      </c>
      <c r="L223" s="307" t="s">
        <v>125</v>
      </c>
      <c r="M223" s="307" t="s">
        <v>125</v>
      </c>
      <c r="N223" s="307" t="s">
        <v>125</v>
      </c>
      <c r="O223" s="307" t="s">
        <v>125</v>
      </c>
      <c r="P223" s="307" t="s">
        <v>125</v>
      </c>
      <c r="Q223" s="307" t="s">
        <v>125</v>
      </c>
      <c r="R223" s="307" t="s">
        <v>125</v>
      </c>
      <c r="S223" s="307" t="s">
        <v>125</v>
      </c>
      <c r="T223" s="307" t="s">
        <v>125</v>
      </c>
    </row>
    <row r="224" spans="1:20" s="307" customFormat="1">
      <c r="A224" s="307" t="s">
        <v>163</v>
      </c>
      <c r="B224" s="307" t="s">
        <v>164</v>
      </c>
      <c r="C224" s="307" t="s">
        <v>122</v>
      </c>
      <c r="D224" s="307" t="s">
        <v>107</v>
      </c>
      <c r="E224" s="307" t="s">
        <v>137</v>
      </c>
      <c r="F224" s="308">
        <v>0</v>
      </c>
      <c r="G224" s="308">
        <v>0</v>
      </c>
      <c r="H224" s="308">
        <v>0</v>
      </c>
      <c r="I224" s="308">
        <v>0</v>
      </c>
      <c r="J224" s="308">
        <v>0</v>
      </c>
      <c r="K224" s="307" t="s">
        <v>125</v>
      </c>
      <c r="L224" s="307" t="s">
        <v>125</v>
      </c>
      <c r="M224" s="307" t="s">
        <v>125</v>
      </c>
      <c r="N224" s="307" t="s">
        <v>125</v>
      </c>
      <c r="O224" s="307" t="s">
        <v>125</v>
      </c>
      <c r="P224" s="307" t="s">
        <v>125</v>
      </c>
      <c r="Q224" s="307" t="s">
        <v>125</v>
      </c>
      <c r="R224" s="307" t="s">
        <v>125</v>
      </c>
      <c r="S224" s="307" t="s">
        <v>125</v>
      </c>
      <c r="T224" s="307" t="s">
        <v>125</v>
      </c>
    </row>
    <row r="225" spans="1:20" s="307" customFormat="1">
      <c r="A225" s="307" t="s">
        <v>163</v>
      </c>
      <c r="B225" s="307" t="s">
        <v>164</v>
      </c>
      <c r="C225" s="307" t="s">
        <v>122</v>
      </c>
      <c r="D225" s="307" t="s">
        <v>107</v>
      </c>
      <c r="E225" s="307" t="s">
        <v>138</v>
      </c>
      <c r="F225" s="308">
        <v>0</v>
      </c>
      <c r="G225" s="308">
        <v>0</v>
      </c>
      <c r="H225" s="308">
        <v>0</v>
      </c>
      <c r="I225" s="308">
        <v>0</v>
      </c>
      <c r="J225" s="308">
        <v>0</v>
      </c>
      <c r="K225" s="307" t="s">
        <v>125</v>
      </c>
      <c r="L225" s="307" t="s">
        <v>125</v>
      </c>
      <c r="M225" s="307" t="s">
        <v>125</v>
      </c>
      <c r="N225" s="307" t="s">
        <v>125</v>
      </c>
      <c r="O225" s="307" t="s">
        <v>125</v>
      </c>
      <c r="P225" s="307" t="s">
        <v>125</v>
      </c>
      <c r="Q225" s="307" t="s">
        <v>125</v>
      </c>
      <c r="R225" s="307" t="s">
        <v>125</v>
      </c>
      <c r="S225" s="307" t="s">
        <v>125</v>
      </c>
      <c r="T225" s="307" t="s">
        <v>125</v>
      </c>
    </row>
    <row r="226" spans="1:20" s="307" customFormat="1">
      <c r="A226" s="307" t="s">
        <v>163</v>
      </c>
      <c r="B226" s="307" t="s">
        <v>164</v>
      </c>
      <c r="C226" s="307" t="s">
        <v>122</v>
      </c>
      <c r="D226" s="307" t="s">
        <v>107</v>
      </c>
      <c r="E226" s="307" t="s">
        <v>139</v>
      </c>
      <c r="F226" s="307" t="s">
        <v>125</v>
      </c>
      <c r="G226" s="307" t="s">
        <v>125</v>
      </c>
      <c r="H226" s="307" t="s">
        <v>125</v>
      </c>
      <c r="I226" s="307" t="s">
        <v>125</v>
      </c>
      <c r="J226" s="307" t="s">
        <v>125</v>
      </c>
      <c r="K226" s="307" t="s">
        <v>125</v>
      </c>
      <c r="L226" s="307" t="s">
        <v>125</v>
      </c>
      <c r="M226" s="307" t="s">
        <v>125</v>
      </c>
      <c r="N226" s="307" t="s">
        <v>125</v>
      </c>
      <c r="O226" s="307" t="s">
        <v>125</v>
      </c>
      <c r="P226" s="307" t="s">
        <v>125</v>
      </c>
      <c r="Q226" s="307" t="s">
        <v>125</v>
      </c>
      <c r="R226" s="307" t="s">
        <v>125</v>
      </c>
      <c r="S226" s="307" t="s">
        <v>125</v>
      </c>
      <c r="T226" s="307" t="s">
        <v>125</v>
      </c>
    </row>
    <row r="227" spans="1:20" s="307" customFormat="1">
      <c r="A227" s="307" t="s">
        <v>163</v>
      </c>
      <c r="B227" s="307" t="s">
        <v>164</v>
      </c>
      <c r="C227" s="307" t="s">
        <v>122</v>
      </c>
      <c r="D227" s="307" t="s">
        <v>107</v>
      </c>
      <c r="E227" s="307" t="s">
        <v>140</v>
      </c>
      <c r="F227" s="307" t="s">
        <v>125</v>
      </c>
      <c r="G227" s="307" t="s">
        <v>125</v>
      </c>
      <c r="H227" s="307" t="s">
        <v>125</v>
      </c>
      <c r="I227" s="307" t="s">
        <v>125</v>
      </c>
      <c r="J227" s="307" t="s">
        <v>125</v>
      </c>
      <c r="K227" s="307" t="s">
        <v>125</v>
      </c>
      <c r="L227" s="307" t="s">
        <v>125</v>
      </c>
      <c r="M227" s="307" t="s">
        <v>125</v>
      </c>
      <c r="N227" s="307" t="s">
        <v>125</v>
      </c>
      <c r="O227" s="307" t="s">
        <v>125</v>
      </c>
      <c r="P227" s="307" t="s">
        <v>125</v>
      </c>
      <c r="Q227" s="307" t="s">
        <v>125</v>
      </c>
      <c r="R227" s="307" t="s">
        <v>125</v>
      </c>
      <c r="S227" s="307" t="s">
        <v>125</v>
      </c>
      <c r="T227" s="307" t="s">
        <v>125</v>
      </c>
    </row>
    <row r="228" spans="1:20" s="307" customFormat="1">
      <c r="A228" s="307" t="s">
        <v>163</v>
      </c>
      <c r="B228" s="307" t="s">
        <v>164</v>
      </c>
      <c r="C228" s="307" t="s">
        <v>122</v>
      </c>
      <c r="D228" s="307" t="s">
        <v>107</v>
      </c>
      <c r="E228" s="307" t="s">
        <v>141</v>
      </c>
      <c r="F228" s="307" t="s">
        <v>125</v>
      </c>
      <c r="G228" s="307" t="s">
        <v>125</v>
      </c>
      <c r="H228" s="307" t="s">
        <v>125</v>
      </c>
      <c r="I228" s="307" t="s">
        <v>125</v>
      </c>
      <c r="J228" s="307" t="s">
        <v>125</v>
      </c>
      <c r="K228" s="307" t="s">
        <v>125</v>
      </c>
      <c r="L228" s="307" t="s">
        <v>125</v>
      </c>
      <c r="M228" s="307" t="s">
        <v>125</v>
      </c>
      <c r="N228" s="307" t="s">
        <v>125</v>
      </c>
      <c r="O228" s="307" t="s">
        <v>125</v>
      </c>
      <c r="P228" s="307" t="s">
        <v>125</v>
      </c>
      <c r="Q228" s="307" t="s">
        <v>125</v>
      </c>
      <c r="R228" s="307" t="s">
        <v>125</v>
      </c>
      <c r="S228" s="307" t="s">
        <v>125</v>
      </c>
      <c r="T228" s="307" t="s">
        <v>125</v>
      </c>
    </row>
    <row r="229" spans="1:20" s="307" customFormat="1">
      <c r="A229" s="307" t="s">
        <v>165</v>
      </c>
      <c r="B229" s="307" t="s">
        <v>166</v>
      </c>
      <c r="C229" s="307" t="s">
        <v>122</v>
      </c>
      <c r="D229" s="307" t="s">
        <v>107</v>
      </c>
      <c r="E229" s="307" t="s">
        <v>124</v>
      </c>
      <c r="F229" s="308">
        <v>33</v>
      </c>
      <c r="G229" s="308">
        <v>7</v>
      </c>
      <c r="H229" s="308">
        <v>5</v>
      </c>
      <c r="I229" s="308">
        <v>5</v>
      </c>
      <c r="J229" s="308">
        <v>0</v>
      </c>
      <c r="K229" s="307" t="s">
        <v>125</v>
      </c>
      <c r="L229" s="307" t="s">
        <v>125</v>
      </c>
      <c r="M229" s="307" t="s">
        <v>125</v>
      </c>
      <c r="N229" s="307" t="s">
        <v>125</v>
      </c>
      <c r="O229" s="307" t="s">
        <v>125</v>
      </c>
      <c r="P229" s="307" t="s">
        <v>125</v>
      </c>
      <c r="Q229" s="307" t="s">
        <v>125</v>
      </c>
      <c r="R229" s="307" t="s">
        <v>125</v>
      </c>
      <c r="S229" s="307" t="s">
        <v>125</v>
      </c>
      <c r="T229" s="307" t="s">
        <v>125</v>
      </c>
    </row>
    <row r="230" spans="1:20" s="307" customFormat="1">
      <c r="A230" s="307" t="s">
        <v>165</v>
      </c>
      <c r="B230" s="307" t="s">
        <v>166</v>
      </c>
      <c r="C230" s="307" t="s">
        <v>122</v>
      </c>
      <c r="D230" s="307" t="s">
        <v>107</v>
      </c>
      <c r="E230" s="307" t="s">
        <v>126</v>
      </c>
      <c r="F230" s="308">
        <v>0</v>
      </c>
      <c r="G230" s="308">
        <v>0</v>
      </c>
      <c r="H230" s="308">
        <v>0</v>
      </c>
      <c r="I230" s="308">
        <v>0</v>
      </c>
      <c r="J230" s="308">
        <v>0</v>
      </c>
      <c r="K230" s="307" t="s">
        <v>125</v>
      </c>
      <c r="L230" s="307" t="s">
        <v>125</v>
      </c>
      <c r="M230" s="307" t="s">
        <v>125</v>
      </c>
      <c r="N230" s="307" t="s">
        <v>125</v>
      </c>
      <c r="O230" s="307" t="s">
        <v>125</v>
      </c>
      <c r="P230" s="307" t="s">
        <v>125</v>
      </c>
      <c r="Q230" s="307" t="s">
        <v>125</v>
      </c>
      <c r="R230" s="307" t="s">
        <v>125</v>
      </c>
      <c r="S230" s="307" t="s">
        <v>125</v>
      </c>
      <c r="T230" s="307" t="s">
        <v>125</v>
      </c>
    </row>
    <row r="231" spans="1:20" s="307" customFormat="1">
      <c r="A231" s="307" t="s">
        <v>165</v>
      </c>
      <c r="B231" s="307" t="s">
        <v>166</v>
      </c>
      <c r="C231" s="307" t="s">
        <v>122</v>
      </c>
      <c r="D231" s="307" t="s">
        <v>107</v>
      </c>
      <c r="E231" s="307" t="s">
        <v>127</v>
      </c>
      <c r="F231" s="308">
        <v>0</v>
      </c>
      <c r="G231" s="308">
        <v>0</v>
      </c>
      <c r="H231" s="308">
        <v>0</v>
      </c>
      <c r="I231" s="308">
        <v>0</v>
      </c>
      <c r="J231" s="308">
        <v>0</v>
      </c>
      <c r="K231" s="307" t="s">
        <v>125</v>
      </c>
      <c r="L231" s="307" t="s">
        <v>125</v>
      </c>
      <c r="M231" s="307" t="s">
        <v>125</v>
      </c>
      <c r="N231" s="307" t="s">
        <v>125</v>
      </c>
      <c r="O231" s="307" t="s">
        <v>125</v>
      </c>
      <c r="P231" s="307" t="s">
        <v>125</v>
      </c>
      <c r="Q231" s="307" t="s">
        <v>125</v>
      </c>
      <c r="R231" s="307" t="s">
        <v>125</v>
      </c>
      <c r="S231" s="307" t="s">
        <v>125</v>
      </c>
      <c r="T231" s="307" t="s">
        <v>125</v>
      </c>
    </row>
    <row r="232" spans="1:20" s="307" customFormat="1">
      <c r="A232" s="307" t="s">
        <v>165</v>
      </c>
      <c r="B232" s="307" t="s">
        <v>166</v>
      </c>
      <c r="C232" s="307" t="s">
        <v>122</v>
      </c>
      <c r="D232" s="307" t="s">
        <v>107</v>
      </c>
      <c r="E232" s="307" t="s">
        <v>128</v>
      </c>
      <c r="F232" s="308">
        <v>0</v>
      </c>
      <c r="G232" s="308">
        <v>0</v>
      </c>
      <c r="H232" s="308">
        <v>0</v>
      </c>
      <c r="I232" s="308">
        <v>0</v>
      </c>
      <c r="J232" s="308">
        <v>0</v>
      </c>
      <c r="K232" s="307" t="s">
        <v>125</v>
      </c>
      <c r="L232" s="307" t="s">
        <v>125</v>
      </c>
      <c r="M232" s="307" t="s">
        <v>125</v>
      </c>
      <c r="N232" s="307" t="s">
        <v>125</v>
      </c>
      <c r="O232" s="307" t="s">
        <v>125</v>
      </c>
      <c r="P232" s="307" t="s">
        <v>125</v>
      </c>
      <c r="Q232" s="307" t="s">
        <v>125</v>
      </c>
      <c r="R232" s="307" t="s">
        <v>125</v>
      </c>
      <c r="S232" s="307" t="s">
        <v>125</v>
      </c>
      <c r="T232" s="307" t="s">
        <v>125</v>
      </c>
    </row>
    <row r="233" spans="1:20" s="307" customFormat="1">
      <c r="A233" s="307" t="s">
        <v>165</v>
      </c>
      <c r="B233" s="307" t="s">
        <v>166</v>
      </c>
      <c r="C233" s="307" t="s">
        <v>122</v>
      </c>
      <c r="D233" s="307" t="s">
        <v>107</v>
      </c>
      <c r="E233" s="307" t="s">
        <v>129</v>
      </c>
      <c r="F233" s="308">
        <v>0</v>
      </c>
      <c r="G233" s="308">
        <v>0</v>
      </c>
      <c r="H233" s="308">
        <v>0</v>
      </c>
      <c r="I233" s="308">
        <v>0</v>
      </c>
      <c r="J233" s="308">
        <v>0</v>
      </c>
      <c r="K233" s="307" t="s">
        <v>125</v>
      </c>
      <c r="L233" s="307" t="s">
        <v>125</v>
      </c>
      <c r="M233" s="307" t="s">
        <v>125</v>
      </c>
      <c r="N233" s="307" t="s">
        <v>125</v>
      </c>
      <c r="O233" s="307" t="s">
        <v>125</v>
      </c>
      <c r="P233" s="307" t="s">
        <v>125</v>
      </c>
      <c r="Q233" s="307" t="s">
        <v>125</v>
      </c>
      <c r="R233" s="307" t="s">
        <v>125</v>
      </c>
      <c r="S233" s="307" t="s">
        <v>125</v>
      </c>
      <c r="T233" s="307" t="s">
        <v>125</v>
      </c>
    </row>
    <row r="234" spans="1:20" s="307" customFormat="1">
      <c r="A234" s="307" t="s">
        <v>165</v>
      </c>
      <c r="B234" s="307" t="s">
        <v>166</v>
      </c>
      <c r="C234" s="307" t="s">
        <v>122</v>
      </c>
      <c r="D234" s="307" t="s">
        <v>107</v>
      </c>
      <c r="E234" s="307" t="s">
        <v>130</v>
      </c>
      <c r="F234" s="308">
        <v>2</v>
      </c>
      <c r="G234" s="308">
        <v>2</v>
      </c>
      <c r="H234" s="308">
        <v>2</v>
      </c>
      <c r="I234" s="308">
        <v>2</v>
      </c>
      <c r="J234" s="308">
        <v>2</v>
      </c>
      <c r="K234" s="307" t="s">
        <v>125</v>
      </c>
      <c r="L234" s="307" t="s">
        <v>125</v>
      </c>
      <c r="M234" s="307" t="s">
        <v>125</v>
      </c>
      <c r="N234" s="307" t="s">
        <v>125</v>
      </c>
      <c r="O234" s="307" t="s">
        <v>125</v>
      </c>
      <c r="P234" s="307" t="s">
        <v>125</v>
      </c>
      <c r="Q234" s="307" t="s">
        <v>125</v>
      </c>
      <c r="R234" s="307" t="s">
        <v>125</v>
      </c>
      <c r="S234" s="307" t="s">
        <v>125</v>
      </c>
      <c r="T234" s="307" t="s">
        <v>125</v>
      </c>
    </row>
    <row r="235" spans="1:20" s="307" customFormat="1">
      <c r="A235" s="307" t="s">
        <v>165</v>
      </c>
      <c r="B235" s="307" t="s">
        <v>166</v>
      </c>
      <c r="C235" s="307" t="s">
        <v>122</v>
      </c>
      <c r="D235" s="307" t="s">
        <v>107</v>
      </c>
      <c r="E235" s="307" t="s">
        <v>131</v>
      </c>
      <c r="F235" s="308">
        <v>24</v>
      </c>
      <c r="G235" s="308">
        <v>36</v>
      </c>
      <c r="H235" s="308">
        <v>48</v>
      </c>
      <c r="I235" s="308">
        <v>60</v>
      </c>
      <c r="J235" s="308">
        <v>72</v>
      </c>
      <c r="K235" s="307" t="s">
        <v>125</v>
      </c>
      <c r="L235" s="307" t="s">
        <v>125</v>
      </c>
      <c r="M235" s="307" t="s">
        <v>125</v>
      </c>
      <c r="N235" s="307" t="s">
        <v>125</v>
      </c>
      <c r="O235" s="307" t="s">
        <v>125</v>
      </c>
      <c r="P235" s="307" t="s">
        <v>125</v>
      </c>
      <c r="Q235" s="307" t="s">
        <v>125</v>
      </c>
      <c r="R235" s="307" t="s">
        <v>125</v>
      </c>
      <c r="S235" s="307" t="s">
        <v>125</v>
      </c>
      <c r="T235" s="307" t="s">
        <v>125</v>
      </c>
    </row>
    <row r="236" spans="1:20" s="307" customFormat="1">
      <c r="A236" s="307" t="s">
        <v>165</v>
      </c>
      <c r="B236" s="307" t="s">
        <v>166</v>
      </c>
      <c r="C236" s="307" t="s">
        <v>122</v>
      </c>
      <c r="D236" s="307" t="s">
        <v>107</v>
      </c>
      <c r="E236" s="307" t="s">
        <v>132</v>
      </c>
      <c r="F236" s="308">
        <v>47.174999999999997</v>
      </c>
      <c r="G236" s="308">
        <v>42.51</v>
      </c>
      <c r="H236" s="308">
        <v>43.725000000000001</v>
      </c>
      <c r="I236" s="308">
        <v>33.344999999999999</v>
      </c>
      <c r="J236" s="308">
        <v>29.085000000000001</v>
      </c>
      <c r="K236" s="307" t="s">
        <v>125</v>
      </c>
      <c r="L236" s="307" t="s">
        <v>125</v>
      </c>
      <c r="M236" s="307" t="s">
        <v>125</v>
      </c>
      <c r="N236" s="307" t="s">
        <v>125</v>
      </c>
      <c r="O236" s="307" t="s">
        <v>125</v>
      </c>
      <c r="P236" s="307" t="s">
        <v>125</v>
      </c>
      <c r="Q236" s="307" t="s">
        <v>125</v>
      </c>
      <c r="R236" s="307" t="s">
        <v>125</v>
      </c>
      <c r="S236" s="307" t="s">
        <v>125</v>
      </c>
      <c r="T236" s="307" t="s">
        <v>125</v>
      </c>
    </row>
    <row r="237" spans="1:20" s="307" customFormat="1">
      <c r="A237" s="307" t="s">
        <v>165</v>
      </c>
      <c r="B237" s="307" t="s">
        <v>166</v>
      </c>
      <c r="C237" s="307" t="s">
        <v>122</v>
      </c>
      <c r="D237" s="307" t="s">
        <v>107</v>
      </c>
      <c r="E237" s="307" t="s">
        <v>133</v>
      </c>
      <c r="F237" s="308">
        <v>5</v>
      </c>
      <c r="G237" s="308">
        <v>5</v>
      </c>
      <c r="H237" s="308">
        <v>5</v>
      </c>
      <c r="I237" s="308">
        <v>5</v>
      </c>
      <c r="J237" s="308">
        <v>5</v>
      </c>
      <c r="K237" s="307" t="s">
        <v>125</v>
      </c>
      <c r="L237" s="307" t="s">
        <v>125</v>
      </c>
      <c r="M237" s="307" t="s">
        <v>125</v>
      </c>
      <c r="N237" s="307" t="s">
        <v>125</v>
      </c>
      <c r="O237" s="307" t="s">
        <v>125</v>
      </c>
      <c r="P237" s="307" t="s">
        <v>125</v>
      </c>
      <c r="Q237" s="307" t="s">
        <v>125</v>
      </c>
      <c r="R237" s="307" t="s">
        <v>125</v>
      </c>
      <c r="S237" s="307" t="s">
        <v>125</v>
      </c>
      <c r="T237" s="307" t="s">
        <v>125</v>
      </c>
    </row>
    <row r="238" spans="1:20" s="307" customFormat="1">
      <c r="A238" s="307" t="s">
        <v>165</v>
      </c>
      <c r="B238" s="307" t="s">
        <v>166</v>
      </c>
      <c r="C238" s="307" t="s">
        <v>122</v>
      </c>
      <c r="D238" s="307" t="s">
        <v>107</v>
      </c>
      <c r="E238" s="307" t="s">
        <v>134</v>
      </c>
      <c r="F238" s="308">
        <v>8</v>
      </c>
      <c r="G238" s="308">
        <v>8</v>
      </c>
      <c r="H238" s="308">
        <v>8</v>
      </c>
      <c r="I238" s="308">
        <v>8</v>
      </c>
      <c r="J238" s="308">
        <v>8</v>
      </c>
      <c r="K238" s="307" t="s">
        <v>125</v>
      </c>
      <c r="L238" s="307" t="s">
        <v>125</v>
      </c>
      <c r="M238" s="307" t="s">
        <v>125</v>
      </c>
      <c r="N238" s="307" t="s">
        <v>125</v>
      </c>
      <c r="O238" s="307" t="s">
        <v>125</v>
      </c>
      <c r="P238" s="307" t="s">
        <v>125</v>
      </c>
      <c r="Q238" s="307" t="s">
        <v>125</v>
      </c>
      <c r="R238" s="307" t="s">
        <v>125</v>
      </c>
      <c r="S238" s="307" t="s">
        <v>125</v>
      </c>
      <c r="T238" s="307" t="s">
        <v>125</v>
      </c>
    </row>
    <row r="239" spans="1:20" s="307" customFormat="1">
      <c r="A239" s="307" t="s">
        <v>165</v>
      </c>
      <c r="B239" s="307" t="s">
        <v>166</v>
      </c>
      <c r="C239" s="307" t="s">
        <v>122</v>
      </c>
      <c r="D239" s="307" t="s">
        <v>107</v>
      </c>
      <c r="E239" s="307" t="s">
        <v>135</v>
      </c>
      <c r="F239" s="308">
        <v>2</v>
      </c>
      <c r="G239" s="308">
        <v>3</v>
      </c>
      <c r="H239" s="308">
        <v>4</v>
      </c>
      <c r="I239" s="308">
        <v>5</v>
      </c>
      <c r="J239" s="308">
        <v>7</v>
      </c>
      <c r="K239" s="307" t="s">
        <v>125</v>
      </c>
      <c r="L239" s="307" t="s">
        <v>125</v>
      </c>
      <c r="M239" s="307" t="s">
        <v>125</v>
      </c>
      <c r="N239" s="307" t="s">
        <v>125</v>
      </c>
      <c r="O239" s="307" t="s">
        <v>125</v>
      </c>
      <c r="P239" s="307" t="s">
        <v>125</v>
      </c>
      <c r="Q239" s="307" t="s">
        <v>125</v>
      </c>
      <c r="R239" s="307" t="s">
        <v>125</v>
      </c>
      <c r="S239" s="307" t="s">
        <v>125</v>
      </c>
      <c r="T239" s="307" t="s">
        <v>125</v>
      </c>
    </row>
    <row r="240" spans="1:20" s="307" customFormat="1">
      <c r="A240" s="307" t="s">
        <v>165</v>
      </c>
      <c r="B240" s="307" t="s">
        <v>166</v>
      </c>
      <c r="C240" s="307" t="s">
        <v>122</v>
      </c>
      <c r="D240" s="307" t="s">
        <v>107</v>
      </c>
      <c r="E240" s="307" t="s">
        <v>136</v>
      </c>
      <c r="F240" s="308">
        <v>0</v>
      </c>
      <c r="G240" s="308">
        <v>0</v>
      </c>
      <c r="H240" s="308">
        <v>0</v>
      </c>
      <c r="I240" s="308">
        <v>0</v>
      </c>
      <c r="J240" s="308">
        <v>0</v>
      </c>
      <c r="K240" s="307" t="s">
        <v>125</v>
      </c>
      <c r="L240" s="307" t="s">
        <v>125</v>
      </c>
      <c r="M240" s="307" t="s">
        <v>125</v>
      </c>
      <c r="N240" s="307" t="s">
        <v>125</v>
      </c>
      <c r="O240" s="307" t="s">
        <v>125</v>
      </c>
      <c r="P240" s="307" t="s">
        <v>125</v>
      </c>
      <c r="Q240" s="307" t="s">
        <v>125</v>
      </c>
      <c r="R240" s="307" t="s">
        <v>125</v>
      </c>
      <c r="S240" s="307" t="s">
        <v>125</v>
      </c>
      <c r="T240" s="307" t="s">
        <v>125</v>
      </c>
    </row>
    <row r="241" spans="1:20" s="307" customFormat="1">
      <c r="A241" s="307" t="s">
        <v>165</v>
      </c>
      <c r="B241" s="307" t="s">
        <v>166</v>
      </c>
      <c r="C241" s="307" t="s">
        <v>122</v>
      </c>
      <c r="D241" s="307" t="s">
        <v>107</v>
      </c>
      <c r="E241" s="307" t="s">
        <v>137</v>
      </c>
      <c r="F241" s="308">
        <v>0</v>
      </c>
      <c r="G241" s="308">
        <v>0</v>
      </c>
      <c r="H241" s="308">
        <v>0</v>
      </c>
      <c r="I241" s="308">
        <v>0</v>
      </c>
      <c r="J241" s="308">
        <v>0</v>
      </c>
      <c r="K241" s="307" t="s">
        <v>125</v>
      </c>
      <c r="L241" s="307" t="s">
        <v>125</v>
      </c>
      <c r="M241" s="307" t="s">
        <v>125</v>
      </c>
      <c r="N241" s="307" t="s">
        <v>125</v>
      </c>
      <c r="O241" s="307" t="s">
        <v>125</v>
      </c>
      <c r="P241" s="307" t="s">
        <v>125</v>
      </c>
      <c r="Q241" s="307" t="s">
        <v>125</v>
      </c>
      <c r="R241" s="307" t="s">
        <v>125</v>
      </c>
      <c r="S241" s="307" t="s">
        <v>125</v>
      </c>
      <c r="T241" s="307" t="s">
        <v>125</v>
      </c>
    </row>
    <row r="242" spans="1:20" s="307" customFormat="1">
      <c r="A242" s="307" t="s">
        <v>165</v>
      </c>
      <c r="B242" s="307" t="s">
        <v>166</v>
      </c>
      <c r="C242" s="307" t="s">
        <v>122</v>
      </c>
      <c r="D242" s="307" t="s">
        <v>107</v>
      </c>
      <c r="E242" s="307" t="s">
        <v>138</v>
      </c>
      <c r="F242" s="308">
        <v>0</v>
      </c>
      <c r="G242" s="308">
        <v>0</v>
      </c>
      <c r="H242" s="308">
        <v>0</v>
      </c>
      <c r="I242" s="308">
        <v>0</v>
      </c>
      <c r="J242" s="308">
        <v>0</v>
      </c>
      <c r="K242" s="307" t="s">
        <v>125</v>
      </c>
      <c r="L242" s="307" t="s">
        <v>125</v>
      </c>
      <c r="M242" s="307" t="s">
        <v>125</v>
      </c>
      <c r="N242" s="307" t="s">
        <v>125</v>
      </c>
      <c r="O242" s="307" t="s">
        <v>125</v>
      </c>
      <c r="P242" s="307" t="s">
        <v>125</v>
      </c>
      <c r="Q242" s="307" t="s">
        <v>125</v>
      </c>
      <c r="R242" s="307" t="s">
        <v>125</v>
      </c>
      <c r="S242" s="307" t="s">
        <v>125</v>
      </c>
      <c r="T242" s="307" t="s">
        <v>125</v>
      </c>
    </row>
    <row r="243" spans="1:20" s="307" customFormat="1">
      <c r="A243" s="307" t="s">
        <v>165</v>
      </c>
      <c r="B243" s="307" t="s">
        <v>166</v>
      </c>
      <c r="C243" s="307" t="s">
        <v>122</v>
      </c>
      <c r="D243" s="307" t="s">
        <v>107</v>
      </c>
      <c r="E243" s="307" t="s">
        <v>139</v>
      </c>
      <c r="F243" s="307" t="s">
        <v>125</v>
      </c>
      <c r="G243" s="307" t="s">
        <v>125</v>
      </c>
      <c r="H243" s="307" t="s">
        <v>125</v>
      </c>
      <c r="I243" s="307" t="s">
        <v>125</v>
      </c>
      <c r="J243" s="307" t="s">
        <v>125</v>
      </c>
      <c r="K243" s="307" t="s">
        <v>125</v>
      </c>
      <c r="L243" s="307" t="s">
        <v>125</v>
      </c>
      <c r="M243" s="307" t="s">
        <v>125</v>
      </c>
      <c r="N243" s="307" t="s">
        <v>125</v>
      </c>
      <c r="O243" s="307" t="s">
        <v>125</v>
      </c>
      <c r="P243" s="307" t="s">
        <v>125</v>
      </c>
      <c r="Q243" s="307" t="s">
        <v>125</v>
      </c>
      <c r="R243" s="307" t="s">
        <v>125</v>
      </c>
      <c r="S243" s="307" t="s">
        <v>125</v>
      </c>
      <c r="T243" s="307" t="s">
        <v>125</v>
      </c>
    </row>
    <row r="244" spans="1:20" s="307" customFormat="1">
      <c r="A244" s="307" t="s">
        <v>165</v>
      </c>
      <c r="B244" s="307" t="s">
        <v>166</v>
      </c>
      <c r="C244" s="307" t="s">
        <v>122</v>
      </c>
      <c r="D244" s="307" t="s">
        <v>107</v>
      </c>
      <c r="E244" s="307" t="s">
        <v>140</v>
      </c>
      <c r="F244" s="307" t="s">
        <v>125</v>
      </c>
      <c r="G244" s="307" t="s">
        <v>125</v>
      </c>
      <c r="H244" s="307" t="s">
        <v>125</v>
      </c>
      <c r="I244" s="307" t="s">
        <v>125</v>
      </c>
      <c r="J244" s="307" t="s">
        <v>125</v>
      </c>
      <c r="K244" s="307" t="s">
        <v>125</v>
      </c>
      <c r="L244" s="307" t="s">
        <v>125</v>
      </c>
      <c r="M244" s="307" t="s">
        <v>125</v>
      </c>
      <c r="N244" s="307" t="s">
        <v>125</v>
      </c>
      <c r="O244" s="307" t="s">
        <v>125</v>
      </c>
      <c r="P244" s="307" t="s">
        <v>125</v>
      </c>
      <c r="Q244" s="307" t="s">
        <v>125</v>
      </c>
      <c r="R244" s="307" t="s">
        <v>125</v>
      </c>
      <c r="S244" s="307" t="s">
        <v>125</v>
      </c>
      <c r="T244" s="307" t="s">
        <v>125</v>
      </c>
    </row>
    <row r="245" spans="1:20" s="307" customFormat="1">
      <c r="A245" s="307" t="s">
        <v>165</v>
      </c>
      <c r="B245" s="307" t="s">
        <v>166</v>
      </c>
      <c r="C245" s="307" t="s">
        <v>122</v>
      </c>
      <c r="D245" s="307" t="s">
        <v>107</v>
      </c>
      <c r="E245" s="307" t="s">
        <v>141</v>
      </c>
      <c r="F245" s="307" t="s">
        <v>125</v>
      </c>
      <c r="G245" s="307" t="s">
        <v>125</v>
      </c>
      <c r="H245" s="307" t="s">
        <v>125</v>
      </c>
      <c r="I245" s="307" t="s">
        <v>125</v>
      </c>
      <c r="J245" s="307" t="s">
        <v>125</v>
      </c>
      <c r="K245" s="307" t="s">
        <v>125</v>
      </c>
      <c r="L245" s="307" t="s">
        <v>125</v>
      </c>
      <c r="M245" s="307" t="s">
        <v>125</v>
      </c>
      <c r="N245" s="307" t="s">
        <v>125</v>
      </c>
      <c r="O245" s="307" t="s">
        <v>125</v>
      </c>
      <c r="P245" s="307" t="s">
        <v>125</v>
      </c>
      <c r="Q245" s="307" t="s">
        <v>125</v>
      </c>
      <c r="R245" s="307" t="s">
        <v>125</v>
      </c>
      <c r="S245" s="307" t="s">
        <v>125</v>
      </c>
      <c r="T245" s="307" t="s">
        <v>125</v>
      </c>
    </row>
  </sheetData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99"/>
    <pageSetUpPr fitToPage="1"/>
  </sheetPr>
  <dimension ref="A1:XFC51"/>
  <sheetViews>
    <sheetView showGridLines="0" zoomScale="80" zoomScaleNormal="80" workbookViewId="0"/>
  </sheetViews>
  <sheetFormatPr defaultColWidth="0" defaultRowHeight="14.25" zeroHeight="1"/>
  <cols>
    <col min="1" max="4" width="1.125" customWidth="1"/>
    <col min="5" max="5" width="50.5" customWidth="1"/>
    <col min="6" max="6" width="13" bestFit="1" customWidth="1"/>
    <col min="7" max="7" width="12.625" customWidth="1"/>
    <col min="8" max="16" width="0" hidden="1" customWidth="1"/>
    <col min="17" max="16382" width="8.625" hidden="1"/>
    <col min="16383" max="16383" width="8.625" hidden="1" customWidth="1"/>
    <col min="16384" max="16384" width="25.125" hidden="1"/>
  </cols>
  <sheetData>
    <row r="1" spans="1:7" s="230" customFormat="1" ht="30">
      <c r="A1" s="230" t="str">
        <f ca="1" xml:space="preserve"> RIGHT(CELL("filename", A1), LEN(CELL("filename", A1)) - SEARCH("]", CELL("filename", A1)))</f>
        <v>InpCol</v>
      </c>
    </row>
    <row r="2" spans="1:7"/>
    <row r="3" spans="1:7"/>
    <row r="4" spans="1:7"/>
    <row r="5" spans="1:7">
      <c r="F5" s="14" t="s">
        <v>171</v>
      </c>
      <c r="G5" s="15" t="s">
        <v>172</v>
      </c>
    </row>
    <row r="6" spans="1:7" s="10" customFormat="1" ht="12.75">
      <c r="A6" s="17"/>
      <c r="B6" s="18"/>
      <c r="C6" s="18"/>
      <c r="D6" s="2"/>
      <c r="E6" s="19" t="s">
        <v>173</v>
      </c>
    </row>
    <row r="7" spans="1:7" s="10" customFormat="1" ht="12.75">
      <c r="A7" s="61"/>
      <c r="B7" s="1"/>
      <c r="C7" s="1"/>
      <c r="D7" s="62"/>
      <c r="E7" s="7"/>
      <c r="F7" s="34"/>
      <c r="G7" s="34"/>
    </row>
    <row r="8" spans="1:7" s="10" customFormat="1" ht="12.75">
      <c r="A8" s="61" t="s">
        <v>174</v>
      </c>
      <c r="B8" s="34"/>
      <c r="C8" s="1"/>
      <c r="D8" s="62"/>
      <c r="E8" s="7"/>
      <c r="F8" s="34"/>
      <c r="G8" s="34"/>
    </row>
    <row r="9" spans="1:7" s="10" customFormat="1" ht="12.75">
      <c r="A9" s="61"/>
      <c r="B9" s="34"/>
      <c r="C9" s="1"/>
      <c r="D9" s="62"/>
      <c r="E9" s="7"/>
      <c r="F9" s="34"/>
      <c r="G9" s="34"/>
    </row>
    <row r="10" spans="1:7" s="34" customFormat="1" ht="12.75">
      <c r="B10" s="1"/>
      <c r="C10" s="1"/>
      <c r="D10" s="62"/>
      <c r="E10" s="7" t="s">
        <v>175</v>
      </c>
      <c r="F10" s="255" t="s">
        <v>133</v>
      </c>
    </row>
    <row r="11" spans="1:7" s="4" customFormat="1" ht="12.75">
      <c r="B11" s="1"/>
      <c r="C11" s="1"/>
      <c r="D11" s="20"/>
      <c r="E11" s="4" t="s">
        <v>176</v>
      </c>
      <c r="F11" s="255" t="s">
        <v>96</v>
      </c>
    </row>
    <row r="12" spans="1:7" s="4" customFormat="1" ht="12.75">
      <c r="A12" s="16"/>
      <c r="B12" s="1"/>
      <c r="C12" s="1"/>
      <c r="D12" s="20"/>
      <c r="E12" s="6"/>
    </row>
    <row r="13" spans="1:7" s="23" customFormat="1" ht="12.75">
      <c r="A13" s="61" t="s">
        <v>177</v>
      </c>
      <c r="B13" s="21"/>
      <c r="C13" s="21"/>
      <c r="D13" s="21"/>
      <c r="E13" s="7"/>
      <c r="F13" s="21"/>
      <c r="G13" s="22"/>
    </row>
    <row r="14" spans="1:7"/>
    <row r="15" spans="1:7">
      <c r="E15" s="4" t="s">
        <v>178</v>
      </c>
      <c r="F15" s="256">
        <v>42461</v>
      </c>
      <c r="G15" s="8" t="s">
        <v>179</v>
      </c>
    </row>
    <row r="16" spans="1:7">
      <c r="E16" s="24"/>
      <c r="F16" s="24"/>
      <c r="G16" s="24"/>
    </row>
    <row r="17" spans="1:7">
      <c r="E17" s="24" t="s">
        <v>180</v>
      </c>
      <c r="F17" s="256">
        <v>43921</v>
      </c>
      <c r="G17" s="8" t="s">
        <v>179</v>
      </c>
    </row>
    <row r="18" spans="1:7" s="13" customFormat="1">
      <c r="E18" s="26"/>
      <c r="F18" s="9"/>
      <c r="G18" s="9"/>
    </row>
    <row r="19" spans="1:7">
      <c r="E19" s="24" t="s">
        <v>181</v>
      </c>
      <c r="F19" s="256">
        <v>43921</v>
      </c>
      <c r="G19" s="8" t="s">
        <v>179</v>
      </c>
    </row>
    <row r="20" spans="1:7">
      <c r="E20" s="24" t="s">
        <v>182</v>
      </c>
      <c r="F20" s="255">
        <v>5</v>
      </c>
      <c r="G20" s="25" t="s">
        <v>183</v>
      </c>
    </row>
    <row r="21" spans="1:7">
      <c r="E21" s="24" t="s">
        <v>184</v>
      </c>
      <c r="F21" s="256">
        <f>DATE(YEAR(F19)+F20,MONTH(F19),DAY(F19))</f>
        <v>45747</v>
      </c>
      <c r="G21" s="9" t="s">
        <v>179</v>
      </c>
    </row>
    <row r="22" spans="1:7"/>
    <row r="23" spans="1:7">
      <c r="E23" s="6" t="s">
        <v>185</v>
      </c>
      <c r="F23" s="257">
        <v>2017</v>
      </c>
      <c r="G23" s="4" t="s">
        <v>186</v>
      </c>
    </row>
    <row r="24" spans="1:7">
      <c r="E24" s="6" t="s">
        <v>187</v>
      </c>
      <c r="F24" s="255">
        <v>3</v>
      </c>
      <c r="G24" s="4" t="s">
        <v>188</v>
      </c>
    </row>
    <row r="25" spans="1:7"/>
    <row r="26" spans="1:7" s="13" customFormat="1">
      <c r="A26" s="252" t="s">
        <v>189</v>
      </c>
    </row>
    <row r="27" spans="1:7" s="13" customFormat="1"/>
    <row r="28" spans="1:7" s="13" customFormat="1">
      <c r="E28" s="26" t="s">
        <v>190</v>
      </c>
      <c r="F28" s="259">
        <v>2.92E-2</v>
      </c>
      <c r="G28" s="26" t="s">
        <v>191</v>
      </c>
    </row>
    <row r="29" spans="1:7" s="13" customFormat="1"/>
    <row r="30" spans="1:7" ht="15">
      <c r="A30" s="29" t="s">
        <v>192</v>
      </c>
      <c r="E30" s="31"/>
      <c r="G30" s="24"/>
    </row>
    <row r="31" spans="1:7">
      <c r="E31" s="31"/>
      <c r="G31" s="24"/>
    </row>
    <row r="32" spans="1:7">
      <c r="E32" s="31" t="s">
        <v>193</v>
      </c>
      <c r="F32" s="255">
        <v>1000000</v>
      </c>
      <c r="G32" s="24" t="s">
        <v>82</v>
      </c>
    </row>
    <row r="33" spans="1:1"/>
    <row r="34" spans="1:1" s="229" customFormat="1" ht="12.75">
      <c r="A34" s="228" t="s">
        <v>194</v>
      </c>
    </row>
    <row r="35" spans="1:1"/>
    <row r="47" spans="1:1"/>
    <row r="48" spans="1:1"/>
    <row r="49"/>
    <row r="50"/>
    <row r="51"/>
  </sheetData>
  <dataValidations count="1">
    <dataValidation type="list" allowBlank="1" showInputMessage="1" showErrorMessage="1" sqref="F11" xr:uid="{00000000-0002-0000-0200-000000000000}">
      <formula1>"WoC, WaSC"</formula1>
    </dataValidation>
  </dataValidations>
  <pageMargins left="0.7" right="0.7" top="0.75" bottom="0.75" header="0.3" footer="0.3"/>
  <pageSetup paperSize="9" fitToHeight="0" orientation="landscape" r:id="rId1"/>
  <headerFooter>
    <oddHeader>&amp;LPROJECT PR19 WRFIM&amp;CSheet:&amp;A&amp;RSTRICTLY CONFIDENTIAL</oddHeader>
    <oddFooter>&amp;L&amp;F ( Printed on &amp;D at &amp;T )&amp;RPage &amp;P of &amp;N</oddFooter>
  </headerFooter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rgb="FFFFFF99"/>
    <pageSetUpPr fitToPage="1"/>
  </sheetPr>
  <dimension ref="A1:XFC206"/>
  <sheetViews>
    <sheetView showGridLines="0" defaultGridColor="0" colorId="22" zoomScale="80" zoomScaleNormal="80" workbookViewId="0">
      <pane xSplit="9" ySplit="6" topLeftCell="M7" activePane="bottomRight" state="frozen"/>
      <selection pane="topRight"/>
      <selection pane="bottomLeft"/>
      <selection pane="bottomRight" activeCell="H20" sqref="H20"/>
    </sheetView>
  </sheetViews>
  <sheetFormatPr defaultColWidth="0" defaultRowHeight="14.25" zeroHeight="1"/>
  <cols>
    <col min="1" max="4" width="1.125" customWidth="1"/>
    <col min="5" max="5" width="66.5" bestFit="1" customWidth="1"/>
    <col min="6" max="6" width="13.375" customWidth="1"/>
    <col min="7" max="7" width="10.375" customWidth="1"/>
    <col min="8" max="8" width="11.375" customWidth="1"/>
    <col min="9" max="9" width="2.625" customWidth="1"/>
    <col min="10" max="10" width="11.125" customWidth="1"/>
    <col min="11" max="16" width="11.125" bestFit="1" customWidth="1"/>
    <col min="17" max="18" width="12.625" style="13" bestFit="1" customWidth="1"/>
    <col min="19" max="19" width="12.625" style="13" customWidth="1"/>
    <col min="20" max="20" width="9.125" style="13" hidden="1"/>
    <col min="21" max="21" width="22.625" style="13" hidden="1"/>
    <col min="22" max="16380" width="8.875" style="13" hidden="1"/>
    <col min="16381" max="16381" width="9.375" style="13" hidden="1"/>
    <col min="16382" max="16382" width="14.375" style="13" hidden="1"/>
    <col min="16383" max="16383" width="11.625" style="13" hidden="1"/>
    <col min="16384" max="16384" width="6.5" style="13" hidden="1" customWidth="1"/>
  </cols>
  <sheetData>
    <row r="1" spans="1:25" ht="30">
      <c r="A1" s="230" t="str">
        <f ca="1" xml:space="preserve"> RIGHT(CELL("filename", A1), LEN(CELL("filename", A1)) - SEARCH("]", CELL("filename", A1)))</f>
        <v>InpRows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</row>
    <row r="2" spans="1:25">
      <c r="E2" s="5" t="str">
        <f>Time!E$22</f>
        <v>Model Period BEG</v>
      </c>
      <c r="J2" s="9">
        <f>Time!J$22</f>
        <v>42461</v>
      </c>
      <c r="K2" s="9">
        <f>Time!K$22</f>
        <v>42826</v>
      </c>
      <c r="L2" s="9">
        <f>Time!L$22</f>
        <v>43191</v>
      </c>
      <c r="M2" s="9">
        <f>Time!M$22</f>
        <v>43556</v>
      </c>
      <c r="N2" s="9">
        <f>Time!N$22</f>
        <v>43922</v>
      </c>
      <c r="O2" s="9">
        <f>Time!O$22</f>
        <v>44287</v>
      </c>
      <c r="P2" s="9">
        <f>Time!P$22</f>
        <v>44652</v>
      </c>
      <c r="Q2" s="9">
        <f>Time!Q$22</f>
        <v>45017</v>
      </c>
      <c r="R2" s="9">
        <f>Time!R$22</f>
        <v>45383</v>
      </c>
      <c r="S2" s="9">
        <f>Time!S$22</f>
        <v>45748</v>
      </c>
    </row>
    <row r="3" spans="1:25">
      <c r="E3" s="5" t="str">
        <f>Time!E$23</f>
        <v>Model Period END</v>
      </c>
      <c r="F3" s="5"/>
      <c r="G3" s="5"/>
      <c r="H3" s="5"/>
      <c r="I3" s="5"/>
      <c r="J3" s="9">
        <f>Time!J$23</f>
        <v>42825</v>
      </c>
      <c r="K3" s="9">
        <f>Time!K$23</f>
        <v>43190</v>
      </c>
      <c r="L3" s="9">
        <f>Time!L$23</f>
        <v>43555</v>
      </c>
      <c r="M3" s="9">
        <f>Time!M$23</f>
        <v>43921</v>
      </c>
      <c r="N3" s="9">
        <f>Time!N$23</f>
        <v>44286</v>
      </c>
      <c r="O3" s="9">
        <f>Time!O$23</f>
        <v>44651</v>
      </c>
      <c r="P3" s="9">
        <f>Time!P$23</f>
        <v>45016</v>
      </c>
      <c r="Q3" s="9">
        <f>Time!Q$23</f>
        <v>45382</v>
      </c>
      <c r="R3" s="9">
        <f>Time!R$23</f>
        <v>45747</v>
      </c>
      <c r="S3" s="9">
        <f>Time!S$23</f>
        <v>46112</v>
      </c>
    </row>
    <row r="4" spans="1:25" s="3" customFormat="1">
      <c r="A4"/>
      <c r="B4"/>
      <c r="C4"/>
      <c r="D4"/>
      <c r="E4" s="5" t="str">
        <f>Time!E$53</f>
        <v>Timeline label</v>
      </c>
      <c r="F4" s="5"/>
      <c r="G4" s="5"/>
      <c r="H4" s="5"/>
      <c r="I4" s="5"/>
      <c r="J4" s="12" t="str">
        <f>Time!J$53</f>
        <v>Pre Fcst</v>
      </c>
      <c r="K4" s="12" t="str">
        <f>Time!K$53</f>
        <v>Pre Fcst</v>
      </c>
      <c r="L4" s="12" t="str">
        <f>Time!L$53</f>
        <v>Pre Fcst</v>
      </c>
      <c r="M4" s="12" t="str">
        <f>Time!M$53</f>
        <v>Pre Fcst</v>
      </c>
      <c r="N4" s="12" t="str">
        <f>Time!N$53</f>
        <v>Forecast</v>
      </c>
      <c r="O4" s="12" t="str">
        <f>Time!O$53</f>
        <v>Forecast</v>
      </c>
      <c r="P4" s="12" t="str">
        <f>Time!P$53</f>
        <v>Forecast</v>
      </c>
      <c r="Q4" s="12" t="str">
        <f>Time!Q$53</f>
        <v>Forecast</v>
      </c>
      <c r="R4" s="12" t="str">
        <f>Time!R$53</f>
        <v>Forecast</v>
      </c>
      <c r="S4" s="12" t="str">
        <f>Time!S$53</f>
        <v>Post-Fcst</v>
      </c>
    </row>
    <row r="5" spans="1:25">
      <c r="E5" s="27" t="str">
        <f>Time!E$79</f>
        <v>Financial Year Ending (FYE)</v>
      </c>
      <c r="F5" s="27"/>
      <c r="G5" s="27"/>
      <c r="H5" s="27"/>
      <c r="I5" s="27"/>
      <c r="J5" s="28">
        <f>Time!J$79</f>
        <v>2017</v>
      </c>
      <c r="K5" s="28">
        <f>Time!K$79</f>
        <v>2018</v>
      </c>
      <c r="L5" s="28">
        <f>Time!L$79</f>
        <v>2019</v>
      </c>
      <c r="M5" s="28">
        <f>Time!M$79</f>
        <v>2020</v>
      </c>
      <c r="N5" s="28">
        <f>Time!N$79</f>
        <v>2021</v>
      </c>
      <c r="O5" s="28">
        <f>Time!O$79</f>
        <v>2022</v>
      </c>
      <c r="P5" s="28">
        <f>Time!P$79</f>
        <v>2023</v>
      </c>
      <c r="Q5" s="28">
        <f>Time!Q$79</f>
        <v>2024</v>
      </c>
      <c r="R5" s="28">
        <f>Time!R$79</f>
        <v>2025</v>
      </c>
      <c r="S5" s="28">
        <f>Time!S$79</f>
        <v>2026</v>
      </c>
    </row>
    <row r="6" spans="1:25" s="3" customFormat="1">
      <c r="A6"/>
      <c r="B6"/>
      <c r="C6"/>
      <c r="D6"/>
      <c r="E6" s="3" t="str">
        <f>Time!E$11</f>
        <v>Model column counter</v>
      </c>
      <c r="F6" s="11" t="s">
        <v>171</v>
      </c>
      <c r="G6" s="11" t="s">
        <v>172</v>
      </c>
      <c r="H6" s="11" t="s">
        <v>195</v>
      </c>
      <c r="J6" s="3">
        <f>Time!J$11</f>
        <v>1</v>
      </c>
      <c r="K6" s="3">
        <f>Time!K$11</f>
        <v>2</v>
      </c>
      <c r="L6" s="3">
        <f>Time!L$11</f>
        <v>3</v>
      </c>
      <c r="M6" s="3">
        <f>Time!M$11</f>
        <v>4</v>
      </c>
      <c r="N6" s="3">
        <f>Time!N$11</f>
        <v>5</v>
      </c>
      <c r="O6" s="3">
        <f>Time!O$11</f>
        <v>6</v>
      </c>
      <c r="P6" s="3">
        <f>Time!P$11</f>
        <v>7</v>
      </c>
      <c r="Q6" s="3">
        <f>Time!Q$11</f>
        <v>8</v>
      </c>
      <c r="R6" s="3">
        <f>Time!R$11</f>
        <v>9</v>
      </c>
      <c r="S6" s="3">
        <f>Time!S$11</f>
        <v>10</v>
      </c>
    </row>
    <row r="7" spans="1:25" s="3" customFormat="1">
      <c r="A7"/>
      <c r="B7"/>
      <c r="C7"/>
      <c r="D7"/>
      <c r="F7" s="11"/>
      <c r="G7" s="11"/>
      <c r="H7" s="11"/>
    </row>
    <row r="8" spans="1:25" s="3" customFormat="1" ht="15">
      <c r="A8" s="37" t="s">
        <v>196</v>
      </c>
      <c r="B8" s="35"/>
      <c r="C8" s="35"/>
      <c r="D8" s="35"/>
      <c r="E8" s="35"/>
      <c r="F8" s="35"/>
      <c r="G8" s="36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</row>
    <row r="9" spans="1:25" s="3" customFormat="1" ht="15">
      <c r="A9" s="29"/>
      <c r="B9"/>
      <c r="C9"/>
      <c r="D9"/>
      <c r="F9" s="11"/>
      <c r="G9" s="11"/>
      <c r="H9" s="11"/>
    </row>
    <row r="10" spans="1:25">
      <c r="E10" s="24" t="s">
        <v>197</v>
      </c>
      <c r="G10" s="26" t="s">
        <v>83</v>
      </c>
      <c r="H10" s="24">
        <f xml:space="preserve"> SUM( N10:R10 )</f>
        <v>76946.576903694309</v>
      </c>
      <c r="N10" s="266">
        <v>15967.468965313397</v>
      </c>
      <c r="O10" s="266">
        <v>14980.485860795714</v>
      </c>
      <c r="P10" s="266">
        <v>16359.824679182377</v>
      </c>
      <c r="Q10" s="266">
        <v>14972.526145671029</v>
      </c>
      <c r="R10" s="266">
        <v>14666.271252731793</v>
      </c>
    </row>
    <row r="11" spans="1:25" customFormat="1">
      <c r="N11" s="267"/>
      <c r="O11" s="267"/>
      <c r="P11" s="267"/>
      <c r="Q11" s="267"/>
      <c r="R11" s="267"/>
    </row>
    <row r="12" spans="1:25">
      <c r="A12" s="317" t="s">
        <v>120</v>
      </c>
      <c r="B12" s="317" t="s">
        <v>144</v>
      </c>
      <c r="E12" s="24" t="s">
        <v>198</v>
      </c>
      <c r="G12" s="26" t="s">
        <v>83</v>
      </c>
      <c r="H12" s="49">
        <f xml:space="preserve"> SUM( N12:R12 )</f>
        <v>133858</v>
      </c>
      <c r="N12" s="266">
        <v>27423</v>
      </c>
      <c r="O12" s="266">
        <v>27129</v>
      </c>
      <c r="P12" s="266">
        <v>25865</v>
      </c>
      <c r="Q12" s="266">
        <v>25617</v>
      </c>
      <c r="R12" s="266">
        <v>27824</v>
      </c>
    </row>
    <row r="13" spans="1:25">
      <c r="N13" s="267"/>
      <c r="O13" s="267"/>
      <c r="P13" s="267"/>
      <c r="Q13" s="251"/>
      <c r="R13" s="251"/>
    </row>
    <row r="14" spans="1:25">
      <c r="A14" s="317" t="s">
        <v>146</v>
      </c>
      <c r="E14" s="24" t="s">
        <v>199</v>
      </c>
      <c r="G14" s="24" t="s">
        <v>200</v>
      </c>
      <c r="H14" s="48"/>
      <c r="N14" s="268">
        <v>1052.2810319232001</v>
      </c>
      <c r="O14" s="268">
        <v>1045.03489043374</v>
      </c>
      <c r="P14" s="268">
        <v>1039.0137678772601</v>
      </c>
      <c r="Q14" s="268">
        <v>1050.1737609055699</v>
      </c>
      <c r="R14" s="268">
        <v>1062.6328026998699</v>
      </c>
    </row>
    <row r="15" spans="1:25" ht="15">
      <c r="B15" s="29"/>
      <c r="J15" s="30"/>
      <c r="K15" s="32"/>
      <c r="N15" s="267"/>
      <c r="O15" s="267"/>
      <c r="P15" s="267"/>
      <c r="Q15" s="251"/>
      <c r="R15" s="251"/>
    </row>
    <row r="16" spans="1:25" s="3" customFormat="1" ht="15">
      <c r="A16" s="37" t="s">
        <v>201</v>
      </c>
      <c r="B16" s="35"/>
      <c r="C16" s="35"/>
      <c r="D16" s="35"/>
      <c r="E16" s="35"/>
      <c r="F16" s="35"/>
      <c r="G16" s="36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</row>
    <row r="17" spans="1:18" s="3" customFormat="1" ht="15">
      <c r="A17" s="29"/>
      <c r="B17"/>
      <c r="C17"/>
      <c r="D17"/>
      <c r="F17" s="11"/>
      <c r="G17" s="11"/>
      <c r="H17" s="11"/>
      <c r="M17"/>
    </row>
    <row r="18" spans="1:18">
      <c r="E18" s="24" t="s">
        <v>202</v>
      </c>
      <c r="G18" s="26" t="s">
        <v>83</v>
      </c>
      <c r="H18" s="24">
        <f xml:space="preserve"> SUM(J18:S18)</f>
        <v>77094.792981380131</v>
      </c>
      <c r="N18" s="266">
        <v>15990.509697092231</v>
      </c>
      <c r="O18" s="266">
        <v>14999.055624576285</v>
      </c>
      <c r="P18" s="266">
        <v>16402.153462738264</v>
      </c>
      <c r="Q18" s="266">
        <v>15007.872252573259</v>
      </c>
      <c r="R18" s="266">
        <v>14695.201944400091</v>
      </c>
    </row>
    <row r="19" spans="1:18" customFormat="1">
      <c r="N19" s="267"/>
      <c r="O19" s="267"/>
      <c r="P19" s="267"/>
      <c r="Q19" s="267"/>
      <c r="R19" s="267"/>
    </row>
    <row r="20" spans="1:18" ht="15">
      <c r="A20" s="301" t="s">
        <v>142</v>
      </c>
      <c r="B20" s="301" t="s">
        <v>145</v>
      </c>
      <c r="E20" s="24" t="s">
        <v>203</v>
      </c>
      <c r="F20" s="33"/>
      <c r="G20" s="26" t="s">
        <v>83</v>
      </c>
      <c r="H20" s="49">
        <f xml:space="preserve"> SUM(J20:S20)</f>
        <v>126727.38</v>
      </c>
      <c r="N20" s="266">
        <v>27006.639999999999</v>
      </c>
      <c r="O20" s="266">
        <v>26292.640000000003</v>
      </c>
      <c r="P20" s="266">
        <v>24050.719999999998</v>
      </c>
      <c r="Q20" s="266">
        <v>22939.38</v>
      </c>
      <c r="R20" s="266">
        <v>26438</v>
      </c>
    </row>
    <row r="21" spans="1:18" customFormat="1">
      <c r="N21" s="267"/>
      <c r="O21" s="267"/>
      <c r="P21" s="267"/>
      <c r="Q21" s="251"/>
      <c r="R21" s="251"/>
    </row>
    <row r="22" spans="1:18" ht="15">
      <c r="A22" s="301" t="s">
        <v>149</v>
      </c>
      <c r="E22" s="24" t="s">
        <v>204</v>
      </c>
      <c r="G22" s="24" t="s">
        <v>200</v>
      </c>
      <c r="H22" s="48"/>
      <c r="N22" s="318">
        <v>387.97624185824998</v>
      </c>
      <c r="O22" s="268">
        <v>375.40680731428301</v>
      </c>
      <c r="P22" s="268">
        <v>364.25321088757198</v>
      </c>
      <c r="Q22" s="268">
        <v>340.331144720157</v>
      </c>
      <c r="R22" s="268">
        <v>318.51637942761198</v>
      </c>
    </row>
    <row r="23" spans="1:18"/>
    <row r="24" spans="1:18" s="38" customFormat="1" ht="15">
      <c r="A24" s="39" t="s">
        <v>194</v>
      </c>
    </row>
    <row r="25" spans="1:18"/>
    <row r="206"/>
  </sheetData>
  <conditionalFormatting sqref="J4:S4">
    <cfRule type="cellIs" dxfId="13" priority="1" operator="equal">
      <formula>"Post-Fcst"</formula>
    </cfRule>
    <cfRule type="cellIs" dxfId="12" priority="2" operator="equal">
      <formula>"Forecast"</formula>
    </cfRule>
    <cfRule type="cellIs" dxfId="11" priority="3" operator="equal">
      <formula>"Pre Fcst"</formula>
    </cfRule>
  </conditionalFormatting>
  <pageMargins left="0.7" right="0.7" top="0.75" bottom="0.75" header="0.3" footer="0.3"/>
  <pageSetup paperSize="9" scale="54" fitToHeight="0" orientation="landscape" r:id="rId1"/>
  <headerFooter>
    <oddHeader>&amp;LPROJECT PR19 WRFIM&amp;CSheet:&amp;A&amp;RSTRICTLY CONFIDENTIAL</oddHeader>
    <oddFooter>&amp;L&amp;F ( Printed on &amp;D at &amp;T )&amp;RPage &amp;P of &amp;N</oddFooter>
  </headerFooter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CA93"/>
  <sheetViews>
    <sheetView showGridLines="0" defaultGridColor="0" colorId="22" zoomScale="80" zoomScaleNormal="80" workbookViewId="0">
      <pane xSplit="9" ySplit="6" topLeftCell="J7" activePane="bottomRight" state="frozen"/>
      <selection pane="topRight"/>
      <selection pane="bottomLeft"/>
      <selection pane="bottomRight"/>
    </sheetView>
  </sheetViews>
  <sheetFormatPr defaultColWidth="0" defaultRowHeight="14.25" zeroHeight="1" outlineLevelRow="1"/>
  <cols>
    <col min="1" max="4" width="1.125" style="44" customWidth="1"/>
    <col min="5" max="5" width="39.375" style="44" bestFit="1" customWidth="1"/>
    <col min="6" max="6" width="12" style="44" customWidth="1"/>
    <col min="7" max="8" width="8.625" style="44" customWidth="1"/>
    <col min="9" max="9" width="3.625" style="45" customWidth="1"/>
    <col min="10" max="10" width="14.625" style="45" customWidth="1"/>
    <col min="11" max="11" width="13.375" style="45" customWidth="1"/>
    <col min="12" max="12" width="12.125" style="44" customWidth="1"/>
    <col min="13" max="18" width="12.125" style="44" bestFit="1" customWidth="1"/>
    <col min="19" max="19" width="13.375" style="44" customWidth="1"/>
    <col min="20" max="24" width="8.625" style="44" hidden="1" customWidth="1"/>
    <col min="25" max="16384" width="8.625" style="44" hidden="1"/>
  </cols>
  <sheetData>
    <row r="1" spans="1:25" ht="24.75" customHeight="1">
      <c r="A1" s="230" t="str">
        <f ca="1" xml:space="preserve"> RIGHT(CELL("filename", $A$1), LEN(CELL("filename", $A$1)) - SEARCH("]", CELL("filename", $A$1)))</f>
        <v>Time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</row>
    <row r="2" spans="1:25" s="24" customFormat="1" ht="12.75">
      <c r="A2" s="155"/>
      <c r="E2" s="24" t="str">
        <f>Time!E$22</f>
        <v>Model Period BEG</v>
      </c>
      <c r="F2" s="26"/>
      <c r="G2" s="26"/>
      <c r="H2" s="26"/>
      <c r="I2" s="26"/>
      <c r="J2" s="9">
        <f>Time!J$22</f>
        <v>42461</v>
      </c>
      <c r="K2" s="9">
        <f>Time!K$22</f>
        <v>42826</v>
      </c>
      <c r="L2" s="9">
        <f>Time!L$22</f>
        <v>43191</v>
      </c>
      <c r="M2" s="9">
        <f>Time!M$22</f>
        <v>43556</v>
      </c>
      <c r="N2" s="9">
        <f>Time!N$22</f>
        <v>43922</v>
      </c>
      <c r="O2" s="9">
        <f>Time!O$22</f>
        <v>44287</v>
      </c>
      <c r="P2" s="9">
        <f>Time!P$22</f>
        <v>44652</v>
      </c>
      <c r="Q2" s="9">
        <f>Time!Q$22</f>
        <v>45017</v>
      </c>
      <c r="R2" s="9">
        <f>Time!R$22</f>
        <v>45383</v>
      </c>
      <c r="S2" s="9">
        <f>Time!S$22</f>
        <v>45748</v>
      </c>
    </row>
    <row r="3" spans="1:25" s="24" customFormat="1" ht="12.75">
      <c r="E3" s="5" t="str">
        <f>Time!E$23</f>
        <v>Model Period END</v>
      </c>
      <c r="F3" s="9"/>
      <c r="G3" s="9"/>
      <c r="H3" s="9"/>
      <c r="I3" s="9"/>
      <c r="J3" s="9">
        <f xml:space="preserve"> J$23</f>
        <v>42825</v>
      </c>
      <c r="K3" s="9">
        <f t="shared" ref="K3:L3" si="0" xml:space="preserve"> K$23</f>
        <v>43190</v>
      </c>
      <c r="L3" s="9">
        <f t="shared" si="0"/>
        <v>43555</v>
      </c>
      <c r="M3" s="9">
        <f xml:space="preserve"> M$23</f>
        <v>43921</v>
      </c>
      <c r="N3" s="9">
        <f t="shared" ref="N3:S3" si="1" xml:space="preserve"> N$23</f>
        <v>44286</v>
      </c>
      <c r="O3" s="9">
        <f t="shared" si="1"/>
        <v>44651</v>
      </c>
      <c r="P3" s="9">
        <f t="shared" si="1"/>
        <v>45016</v>
      </c>
      <c r="Q3" s="9">
        <f t="shared" si="1"/>
        <v>45382</v>
      </c>
      <c r="R3" s="9">
        <f t="shared" si="1"/>
        <v>45747</v>
      </c>
      <c r="S3" s="9">
        <f t="shared" si="1"/>
        <v>46112</v>
      </c>
    </row>
    <row r="4" spans="1:25" s="24" customFormat="1" ht="12.75">
      <c r="E4" s="5" t="str">
        <f>Time!E$53</f>
        <v>Timeline label</v>
      </c>
      <c r="I4" s="26"/>
      <c r="J4" s="12" t="str">
        <f xml:space="preserve"> J$53</f>
        <v>Pre Fcst</v>
      </c>
      <c r="K4" s="12" t="str">
        <f t="shared" ref="K4:L4" si="2" xml:space="preserve"> K$53</f>
        <v>Pre Fcst</v>
      </c>
      <c r="L4" s="12" t="str">
        <f t="shared" si="2"/>
        <v>Pre Fcst</v>
      </c>
      <c r="M4" s="12" t="str">
        <f xml:space="preserve"> M$53</f>
        <v>Pre Fcst</v>
      </c>
      <c r="N4" s="156" t="str">
        <f t="shared" ref="N4:S4" si="3" xml:space="preserve"> N$53</f>
        <v>Forecast</v>
      </c>
      <c r="O4" s="156" t="str">
        <f t="shared" si="3"/>
        <v>Forecast</v>
      </c>
      <c r="P4" s="156" t="str">
        <f t="shared" si="3"/>
        <v>Forecast</v>
      </c>
      <c r="Q4" s="156" t="str">
        <f t="shared" si="3"/>
        <v>Forecast</v>
      </c>
      <c r="R4" s="156" t="str">
        <f t="shared" si="3"/>
        <v>Forecast</v>
      </c>
      <c r="S4" s="157" t="str">
        <f t="shared" si="3"/>
        <v>Post-Fcst</v>
      </c>
      <c r="T4" s="3"/>
      <c r="U4" s="3"/>
      <c r="V4" s="3"/>
      <c r="W4" s="3"/>
      <c r="X4" s="3"/>
    </row>
    <row r="5" spans="1:25" s="26" customFormat="1" ht="12.75">
      <c r="E5" s="27" t="str">
        <f>Time!E$79</f>
        <v>Financial Year Ending (FYE)</v>
      </c>
      <c r="J5" s="158">
        <f>J$79</f>
        <v>2017</v>
      </c>
      <c r="K5" s="158">
        <f t="shared" ref="K5:S5" si="4">K$79</f>
        <v>2018</v>
      </c>
      <c r="L5" s="158">
        <f t="shared" si="4"/>
        <v>2019</v>
      </c>
      <c r="M5" s="158">
        <f t="shared" si="4"/>
        <v>2020</v>
      </c>
      <c r="N5" s="158">
        <f t="shared" si="4"/>
        <v>2021</v>
      </c>
      <c r="O5" s="158">
        <f t="shared" si="4"/>
        <v>2022</v>
      </c>
      <c r="P5" s="158">
        <f t="shared" si="4"/>
        <v>2023</v>
      </c>
      <c r="Q5" s="158">
        <f t="shared" si="4"/>
        <v>2024</v>
      </c>
      <c r="R5" s="158">
        <f t="shared" si="4"/>
        <v>2025</v>
      </c>
      <c r="S5" s="158">
        <f t="shared" si="4"/>
        <v>2026</v>
      </c>
    </row>
    <row r="6" spans="1:25" s="24" customFormat="1" ht="12.75">
      <c r="E6" s="3" t="str">
        <f>Time!E$11</f>
        <v>Model column counter</v>
      </c>
      <c r="F6" s="11" t="s">
        <v>171</v>
      </c>
      <c r="G6" s="11" t="s">
        <v>172</v>
      </c>
      <c r="H6" s="11" t="s">
        <v>195</v>
      </c>
      <c r="I6" s="26"/>
      <c r="J6" s="24">
        <f t="shared" ref="J6:M6" si="5" xml:space="preserve"> J$11</f>
        <v>1</v>
      </c>
      <c r="K6" s="24">
        <f t="shared" si="5"/>
        <v>2</v>
      </c>
      <c r="L6" s="24">
        <f t="shared" si="5"/>
        <v>3</v>
      </c>
      <c r="M6" s="24">
        <f t="shared" si="5"/>
        <v>4</v>
      </c>
      <c r="N6" s="24">
        <f t="shared" ref="N6:S6" si="6" xml:space="preserve"> N$11</f>
        <v>5</v>
      </c>
      <c r="O6" s="24">
        <f t="shared" si="6"/>
        <v>6</v>
      </c>
      <c r="P6" s="24">
        <f t="shared" si="6"/>
        <v>7</v>
      </c>
      <c r="Q6" s="24">
        <f t="shared" si="6"/>
        <v>8</v>
      </c>
      <c r="R6" s="24">
        <f t="shared" si="6"/>
        <v>9</v>
      </c>
      <c r="S6" s="24">
        <f t="shared" si="6"/>
        <v>10</v>
      </c>
    </row>
    <row r="7" spans="1:25" s="4" customFormat="1" ht="12.75">
      <c r="A7" s="159"/>
      <c r="B7" s="160"/>
      <c r="C7" s="161"/>
      <c r="D7" s="162"/>
      <c r="E7" s="6"/>
      <c r="I7" s="34"/>
      <c r="J7" s="34"/>
      <c r="K7" s="34"/>
    </row>
    <row r="8" spans="1:25" s="3" customFormat="1" ht="12.75">
      <c r="A8" s="35" t="s">
        <v>205</v>
      </c>
      <c r="B8" s="35"/>
      <c r="C8" s="35"/>
      <c r="D8" s="35"/>
      <c r="E8" s="35"/>
      <c r="F8" s="35"/>
      <c r="G8" s="36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</row>
    <row r="9" spans="1:25" s="34" customFormat="1" ht="12.75">
      <c r="A9" s="163"/>
      <c r="B9" s="160"/>
      <c r="C9" s="161"/>
      <c r="D9" s="164"/>
      <c r="E9" s="7"/>
    </row>
    <row r="10" spans="1:25" s="170" customFormat="1" ht="12.75" hidden="1" outlineLevel="1">
      <c r="A10" s="165"/>
      <c r="B10" s="166" t="s">
        <v>206</v>
      </c>
      <c r="C10" s="167"/>
      <c r="D10" s="168"/>
      <c r="E10" s="169"/>
      <c r="G10" s="171"/>
      <c r="I10" s="172"/>
      <c r="J10" s="172"/>
      <c r="K10" s="172"/>
    </row>
    <row r="11" spans="1:25" s="177" customFormat="1" ht="12.75" hidden="1" outlineLevel="1">
      <c r="A11" s="173"/>
      <c r="B11" s="174"/>
      <c r="C11" s="175"/>
      <c r="D11" s="176"/>
      <c r="E11" s="6" t="s">
        <v>207</v>
      </c>
      <c r="G11" s="177" t="s">
        <v>208</v>
      </c>
      <c r="I11" s="178"/>
      <c r="J11" s="179">
        <f xml:space="preserve"> I11 + 1</f>
        <v>1</v>
      </c>
      <c r="K11" s="179">
        <f t="shared" ref="K11:S11" si="7" xml:space="preserve"> J11 + 1</f>
        <v>2</v>
      </c>
      <c r="L11" s="179">
        <f t="shared" si="7"/>
        <v>3</v>
      </c>
      <c r="M11" s="179">
        <f t="shared" si="7"/>
        <v>4</v>
      </c>
      <c r="N11" s="179">
        <f t="shared" si="7"/>
        <v>5</v>
      </c>
      <c r="O11" s="179">
        <f t="shared" si="7"/>
        <v>6</v>
      </c>
      <c r="P11" s="179">
        <f t="shared" si="7"/>
        <v>7</v>
      </c>
      <c r="Q11" s="179">
        <f t="shared" si="7"/>
        <v>8</v>
      </c>
      <c r="R11" s="179">
        <f t="shared" si="7"/>
        <v>9</v>
      </c>
      <c r="S11" s="179">
        <f t="shared" si="7"/>
        <v>10</v>
      </c>
    </row>
    <row r="12" spans="1:25" s="34" customFormat="1" ht="12.75" hidden="1" outlineLevel="1">
      <c r="A12" s="163"/>
      <c r="B12" s="160"/>
      <c r="C12" s="161"/>
      <c r="D12" s="164"/>
      <c r="E12" s="7" t="s">
        <v>209</v>
      </c>
      <c r="F12" s="34">
        <f xml:space="preserve"> MAX(J11:CA11)</f>
        <v>10</v>
      </c>
      <c r="G12" s="34" t="s">
        <v>210</v>
      </c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25" s="34" customFormat="1" ht="12.75" hidden="1" outlineLevel="1">
      <c r="A13" s="163"/>
      <c r="B13" s="160"/>
      <c r="C13" s="161"/>
      <c r="D13" s="164"/>
      <c r="E13" s="7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25" s="184" customFormat="1" ht="12.75" hidden="1" outlineLevel="1">
      <c r="A14" s="180"/>
      <c r="B14" s="181"/>
      <c r="C14" s="182"/>
      <c r="D14" s="183"/>
      <c r="E14" s="7" t="str">
        <f t="shared" ref="E14:S14" si="8" xml:space="preserve"> E$11</f>
        <v>Model column counter</v>
      </c>
      <c r="F14" s="184">
        <f t="shared" si="8"/>
        <v>0</v>
      </c>
      <c r="G14" s="184" t="str">
        <f t="shared" si="8"/>
        <v>counter</v>
      </c>
      <c r="H14" s="184">
        <f t="shared" si="8"/>
        <v>0</v>
      </c>
      <c r="I14" s="184">
        <f t="shared" si="8"/>
        <v>0</v>
      </c>
      <c r="J14" s="21">
        <f t="shared" si="8"/>
        <v>1</v>
      </c>
      <c r="K14" s="21">
        <f t="shared" si="8"/>
        <v>2</v>
      </c>
      <c r="L14" s="21">
        <f t="shared" si="8"/>
        <v>3</v>
      </c>
      <c r="M14" s="21">
        <f t="shared" si="8"/>
        <v>4</v>
      </c>
      <c r="N14" s="21">
        <f t="shared" si="8"/>
        <v>5</v>
      </c>
      <c r="O14" s="21">
        <f t="shared" si="8"/>
        <v>6</v>
      </c>
      <c r="P14" s="21">
        <f t="shared" si="8"/>
        <v>7</v>
      </c>
      <c r="Q14" s="21">
        <f t="shared" si="8"/>
        <v>8</v>
      </c>
      <c r="R14" s="21">
        <f t="shared" si="8"/>
        <v>9</v>
      </c>
      <c r="S14" s="21">
        <f t="shared" si="8"/>
        <v>10</v>
      </c>
    </row>
    <row r="15" spans="1:25" s="4" customFormat="1" ht="12.75" hidden="1" outlineLevel="1">
      <c r="A15" s="163"/>
      <c r="B15" s="185"/>
      <c r="C15" s="186"/>
      <c r="D15" s="162"/>
      <c r="E15" s="6" t="s">
        <v>211</v>
      </c>
      <c r="G15" s="4" t="s">
        <v>212</v>
      </c>
      <c r="H15" s="4">
        <f xml:space="preserve"> SUM(M15:CA15)</f>
        <v>0</v>
      </c>
      <c r="I15" s="34"/>
      <c r="J15" s="4">
        <f t="shared" ref="J15:M15" si="9" xml:space="preserve"> IF( J14 = 1, 1, 0)</f>
        <v>1</v>
      </c>
      <c r="K15" s="4">
        <f t="shared" si="9"/>
        <v>0</v>
      </c>
      <c r="L15" s="4">
        <f t="shared" si="9"/>
        <v>0</v>
      </c>
      <c r="M15" s="4">
        <f t="shared" si="9"/>
        <v>0</v>
      </c>
      <c r="N15" s="4">
        <f t="shared" ref="N15:S15" si="10" xml:space="preserve"> IF( N14 = 1, 1, 0)</f>
        <v>0</v>
      </c>
      <c r="O15" s="4">
        <f t="shared" si="10"/>
        <v>0</v>
      </c>
      <c r="P15" s="4">
        <f t="shared" si="10"/>
        <v>0</v>
      </c>
      <c r="Q15" s="4">
        <f t="shared" si="10"/>
        <v>0</v>
      </c>
      <c r="R15" s="4">
        <f t="shared" si="10"/>
        <v>0</v>
      </c>
      <c r="S15" s="4">
        <f t="shared" si="10"/>
        <v>0</v>
      </c>
    </row>
    <row r="16" spans="1:25" s="4" customFormat="1" ht="12.75" hidden="1" outlineLevel="1">
      <c r="A16" s="163"/>
      <c r="B16" s="185"/>
      <c r="C16" s="186"/>
      <c r="D16" s="162"/>
      <c r="E16" s="6"/>
      <c r="I16" s="34"/>
      <c r="J16" s="34"/>
      <c r="K16" s="34"/>
    </row>
    <row r="17" spans="1:79" s="192" customFormat="1" ht="12.75" hidden="1" outlineLevel="1">
      <c r="A17" s="187"/>
      <c r="B17" s="188"/>
      <c r="C17" s="189"/>
      <c r="D17" s="190"/>
      <c r="E17" s="191" t="s">
        <v>178</v>
      </c>
      <c r="F17" s="192">
        <f>InpCol!F$15</f>
        <v>42461</v>
      </c>
      <c r="G17" s="192" t="str">
        <f>InpCol!G$15</f>
        <v>date</v>
      </c>
      <c r="H17" s="192">
        <f>InpCol!H$15</f>
        <v>0</v>
      </c>
      <c r="I17" s="192">
        <f>InpCol!I$15</f>
        <v>0</v>
      </c>
      <c r="J17" s="192">
        <f>InpCol!J$15</f>
        <v>0</v>
      </c>
      <c r="K17" s="192">
        <f>InpCol!K$15</f>
        <v>0</v>
      </c>
      <c r="L17" s="192">
        <f>InpCol!L$15</f>
        <v>0</v>
      </c>
      <c r="M17" s="192">
        <f>InpCol!M$15</f>
        <v>0</v>
      </c>
      <c r="N17" s="192">
        <f>InpCol!N$15</f>
        <v>0</v>
      </c>
      <c r="O17" s="192">
        <f>InpCol!O$15</f>
        <v>0</v>
      </c>
      <c r="P17" s="192">
        <f>InpCol!P$15</f>
        <v>0</v>
      </c>
      <c r="Q17" s="192">
        <f>InpCol!Q$15</f>
        <v>0</v>
      </c>
      <c r="R17" s="192">
        <f>InpCol!R$15</f>
        <v>0</v>
      </c>
      <c r="S17" s="192">
        <f>InpCol!S$15</f>
        <v>0</v>
      </c>
    </row>
    <row r="18" spans="1:79" s="8" customFormat="1" ht="12.75" hidden="1" outlineLevel="1">
      <c r="A18" s="187"/>
      <c r="B18" s="193"/>
      <c r="C18" s="194"/>
      <c r="D18" s="195"/>
      <c r="E18" s="6" t="s">
        <v>213</v>
      </c>
      <c r="F18" s="8">
        <f xml:space="preserve"> DATE(YEAR(F17), MONTH(F17), 1)</f>
        <v>42461</v>
      </c>
      <c r="G18" s="8" t="s">
        <v>214</v>
      </c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</row>
    <row r="19" spans="1:79" s="197" customFormat="1" ht="12.75" hidden="1" outlineLevel="1">
      <c r="A19" s="187"/>
      <c r="B19" s="193"/>
      <c r="C19" s="194"/>
      <c r="D19" s="195"/>
      <c r="E19" s="196"/>
      <c r="I19" s="192"/>
      <c r="J19" s="192"/>
      <c r="K19" s="192"/>
      <c r="L19" s="192"/>
    </row>
    <row r="20" spans="1:79" s="8" customFormat="1" ht="12.75" hidden="1" outlineLevel="1">
      <c r="A20" s="187"/>
      <c r="B20" s="193"/>
      <c r="C20" s="194"/>
      <c r="D20" s="195"/>
      <c r="E20" s="6" t="str">
        <f xml:space="preserve"> E$18</f>
        <v>First model period BEG</v>
      </c>
      <c r="F20" s="8">
        <f xml:space="preserve"> F$18</f>
        <v>42461</v>
      </c>
      <c r="G20" s="8" t="str">
        <f xml:space="preserve"> G$18</f>
        <v>month</v>
      </c>
      <c r="I20" s="9"/>
      <c r="J20" s="9"/>
      <c r="K20" s="9"/>
      <c r="L20" s="9"/>
    </row>
    <row r="21" spans="1:79" s="4" customFormat="1" ht="12.75" hidden="1" outlineLevel="1">
      <c r="A21" s="163"/>
      <c r="B21" s="185"/>
      <c r="C21" s="186"/>
      <c r="D21" s="162"/>
      <c r="E21" s="6" t="str">
        <f t="shared" ref="E21:S21" si="11" xml:space="preserve"> E$15</f>
        <v>First model column flag</v>
      </c>
      <c r="F21" s="4">
        <f t="shared" si="11"/>
        <v>0</v>
      </c>
      <c r="G21" s="4" t="str">
        <f t="shared" si="11"/>
        <v>flag</v>
      </c>
      <c r="H21" s="4">
        <f t="shared" si="11"/>
        <v>0</v>
      </c>
      <c r="I21" s="4">
        <f t="shared" si="11"/>
        <v>0</v>
      </c>
      <c r="J21" s="4">
        <f t="shared" si="11"/>
        <v>1</v>
      </c>
      <c r="K21" s="4">
        <f t="shared" si="11"/>
        <v>0</v>
      </c>
      <c r="L21" s="4">
        <f t="shared" si="11"/>
        <v>0</v>
      </c>
      <c r="M21" s="4">
        <f t="shared" si="11"/>
        <v>0</v>
      </c>
      <c r="N21" s="4">
        <f t="shared" si="11"/>
        <v>0</v>
      </c>
      <c r="O21" s="4">
        <f t="shared" si="11"/>
        <v>0</v>
      </c>
      <c r="P21" s="4">
        <f t="shared" si="11"/>
        <v>0</v>
      </c>
      <c r="Q21" s="4">
        <f t="shared" si="11"/>
        <v>0</v>
      </c>
      <c r="R21" s="4">
        <f t="shared" si="11"/>
        <v>0</v>
      </c>
      <c r="S21" s="4">
        <f t="shared" si="11"/>
        <v>0</v>
      </c>
    </row>
    <row r="22" spans="1:79" s="202" customFormat="1" ht="12.75" hidden="1" outlineLevel="1">
      <c r="A22" s="198"/>
      <c r="B22" s="199"/>
      <c r="C22" s="200"/>
      <c r="D22" s="201"/>
      <c r="E22" s="6" t="s">
        <v>215</v>
      </c>
      <c r="G22" s="202" t="s">
        <v>179</v>
      </c>
      <c r="I22" s="203"/>
      <c r="J22" s="202">
        <f xml:space="preserve"> IF( J21 = 1, $F20, I23 + 1)</f>
        <v>42461</v>
      </c>
      <c r="K22" s="202">
        <f xml:space="preserve"> IF( K21 = 1, $F20, J23 + 1)</f>
        <v>42826</v>
      </c>
      <c r="L22" s="202">
        <f t="shared" ref="L22" si="12" xml:space="preserve"> IF( L21 = 1, $F20, K23 + 1)</f>
        <v>43191</v>
      </c>
      <c r="M22" s="202">
        <f t="shared" ref="M22" si="13" xml:space="preserve"> IF( M21 = 1, $F20, L23 + 1)</f>
        <v>43556</v>
      </c>
      <c r="N22" s="202">
        <f t="shared" ref="N22" si="14" xml:space="preserve"> IF( N21 = 1, $F20, M23 + 1)</f>
        <v>43922</v>
      </c>
      <c r="O22" s="202">
        <f t="shared" ref="O22" si="15" xml:space="preserve"> IF( O21 = 1, $F20, N23 + 1)</f>
        <v>44287</v>
      </c>
      <c r="P22" s="202">
        <f t="shared" ref="P22" si="16" xml:space="preserve"> IF( P21 = 1, $F20, O23 + 1)</f>
        <v>44652</v>
      </c>
      <c r="Q22" s="202">
        <f t="shared" ref="Q22" si="17" xml:space="preserve"> IF( Q21 = 1, $F20, P23 + 1)</f>
        <v>45017</v>
      </c>
      <c r="R22" s="202">
        <f t="shared" ref="R22" si="18" xml:space="preserve"> IF( R21 = 1, $F20, Q23 + 1)</f>
        <v>45383</v>
      </c>
      <c r="S22" s="202">
        <f t="shared" ref="S22" si="19" xml:space="preserve"> IF( S21 = 1, $F20, R23 + 1)</f>
        <v>45748</v>
      </c>
    </row>
    <row r="23" spans="1:79" s="209" customFormat="1" ht="12.75" hidden="1" outlineLevel="1">
      <c r="A23" s="198"/>
      <c r="B23" s="204"/>
      <c r="C23" s="205"/>
      <c r="D23" s="206"/>
      <c r="E23" s="207" t="s">
        <v>216</v>
      </c>
      <c r="F23" s="208"/>
      <c r="G23" s="209" t="s">
        <v>179</v>
      </c>
      <c r="J23" s="209">
        <f xml:space="preserve"> DATE(YEAR(J22), MONTH(J22) + 12, DAY(1) - 1)</f>
        <v>42825</v>
      </c>
      <c r="K23" s="209">
        <f xml:space="preserve"> DATE(YEAR(K22), MONTH(K22) + 12, DAY(1) - 1)</f>
        <v>43190</v>
      </c>
      <c r="L23" s="209">
        <f xml:space="preserve"> DATE(YEAR(L22), MONTH(L22) + 12, DAY(1) - 1)</f>
        <v>43555</v>
      </c>
      <c r="M23" s="209">
        <f t="shared" ref="M23:S23" si="20" xml:space="preserve"> DATE(YEAR(M22), MONTH(M22) + 12, DAY(1) - 1)</f>
        <v>43921</v>
      </c>
      <c r="N23" s="209">
        <f t="shared" si="20"/>
        <v>44286</v>
      </c>
      <c r="O23" s="209">
        <f t="shared" si="20"/>
        <v>44651</v>
      </c>
      <c r="P23" s="209">
        <f t="shared" si="20"/>
        <v>45016</v>
      </c>
      <c r="Q23" s="209">
        <f t="shared" si="20"/>
        <v>45382</v>
      </c>
      <c r="R23" s="209">
        <f t="shared" si="20"/>
        <v>45747</v>
      </c>
      <c r="S23" s="209">
        <f t="shared" si="20"/>
        <v>46112</v>
      </c>
    </row>
    <row r="24" spans="1:79" s="203" customFormat="1" ht="12.75" hidden="1" outlineLevel="1">
      <c r="A24" s="198"/>
      <c r="B24" s="204"/>
      <c r="C24" s="205"/>
      <c r="D24" s="206"/>
      <c r="E24" s="7"/>
    </row>
    <row r="25" spans="1:79" s="170" customFormat="1" ht="12.75" hidden="1" outlineLevel="1">
      <c r="A25" s="210"/>
      <c r="B25" s="166"/>
      <c r="C25" s="167"/>
      <c r="D25" s="168"/>
      <c r="E25" s="169"/>
      <c r="G25" s="171"/>
      <c r="I25" s="172"/>
      <c r="J25" s="172"/>
      <c r="K25" s="172"/>
    </row>
    <row r="26" spans="1:79" s="3" customFormat="1" ht="12.75" collapsed="1">
      <c r="A26" s="35" t="s">
        <v>217</v>
      </c>
      <c r="B26" s="35"/>
      <c r="C26" s="35"/>
      <c r="D26" s="35"/>
      <c r="E26" s="35"/>
      <c r="F26" s="35"/>
      <c r="G26" s="36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</row>
    <row r="27" spans="1:79" s="203" customFormat="1" ht="12.75">
      <c r="A27" s="198"/>
      <c r="B27" s="204"/>
      <c r="C27" s="205"/>
      <c r="D27" s="206"/>
      <c r="E27" s="7"/>
    </row>
    <row r="28" spans="1:79" s="192" customFormat="1" ht="12.75" hidden="1" outlineLevel="1">
      <c r="A28" s="187"/>
      <c r="B28" s="188"/>
      <c r="C28" s="189"/>
      <c r="D28" s="190"/>
      <c r="E28" s="191" t="str">
        <f xml:space="preserve"> InpCol!E$17</f>
        <v>Last Pre-forecast date</v>
      </c>
      <c r="F28" s="192">
        <f xml:space="preserve"> InpCol!F$17</f>
        <v>43921</v>
      </c>
      <c r="G28" s="191" t="str">
        <f xml:space="preserve"> InpCol!G$17</f>
        <v>date</v>
      </c>
      <c r="H28" s="191">
        <f xml:space="preserve"> InpCol!H$17</f>
        <v>0</v>
      </c>
      <c r="I28" s="191">
        <f xml:space="preserve"> InpCol!I$17</f>
        <v>0</v>
      </c>
      <c r="J28" s="191">
        <f xml:space="preserve"> InpCol!J$17</f>
        <v>0</v>
      </c>
      <c r="K28" s="191">
        <f xml:space="preserve"> InpCol!K$17</f>
        <v>0</v>
      </c>
      <c r="L28" s="191">
        <f xml:space="preserve"> InpCol!L$17</f>
        <v>0</v>
      </c>
      <c r="M28" s="191">
        <f xml:space="preserve"> InpCol!M$17</f>
        <v>0</v>
      </c>
      <c r="N28" s="191">
        <f xml:space="preserve"> InpCol!N$17</f>
        <v>0</v>
      </c>
      <c r="O28" s="191">
        <f xml:space="preserve"> InpCol!O$17</f>
        <v>0</v>
      </c>
      <c r="P28" s="191">
        <f xml:space="preserve"> InpCol!P$17</f>
        <v>0</v>
      </c>
      <c r="Q28" s="191">
        <f xml:space="preserve"> InpCol!Q$17</f>
        <v>0</v>
      </c>
      <c r="R28" s="191">
        <f xml:space="preserve"> InpCol!R$17</f>
        <v>0</v>
      </c>
      <c r="S28" s="191">
        <f xml:space="preserve"> InpCol!S$17</f>
        <v>0</v>
      </c>
    </row>
    <row r="29" spans="1:79" s="211" customFormat="1" ht="12.75" hidden="1" outlineLevel="1">
      <c r="A29" s="198"/>
      <c r="B29" s="199"/>
      <c r="C29" s="200"/>
      <c r="D29" s="201"/>
      <c r="E29" s="63" t="str">
        <f t="shared" ref="E29:S29" si="21" xml:space="preserve"> E$23</f>
        <v>Model Period END</v>
      </c>
      <c r="F29" s="211">
        <f t="shared" si="21"/>
        <v>0</v>
      </c>
      <c r="G29" s="211" t="str">
        <f t="shared" si="21"/>
        <v>date</v>
      </c>
      <c r="H29" s="211">
        <f t="shared" si="21"/>
        <v>0</v>
      </c>
      <c r="I29" s="211">
        <f t="shared" si="21"/>
        <v>0</v>
      </c>
      <c r="J29" s="211">
        <f t="shared" si="21"/>
        <v>42825</v>
      </c>
      <c r="K29" s="211">
        <f t="shared" si="21"/>
        <v>43190</v>
      </c>
      <c r="L29" s="211">
        <f t="shared" si="21"/>
        <v>43555</v>
      </c>
      <c r="M29" s="211">
        <f t="shared" si="21"/>
        <v>43921</v>
      </c>
      <c r="N29" s="211">
        <f t="shared" si="21"/>
        <v>44286</v>
      </c>
      <c r="O29" s="211">
        <f t="shared" si="21"/>
        <v>44651</v>
      </c>
      <c r="P29" s="211">
        <f t="shared" si="21"/>
        <v>45016</v>
      </c>
      <c r="Q29" s="211">
        <f t="shared" si="21"/>
        <v>45382</v>
      </c>
      <c r="R29" s="211">
        <f t="shared" si="21"/>
        <v>45747</v>
      </c>
      <c r="S29" s="211">
        <f t="shared" si="21"/>
        <v>46112</v>
      </c>
    </row>
    <row r="30" spans="1:79" s="4" customFormat="1" ht="12.75" hidden="1" outlineLevel="1">
      <c r="A30" s="163"/>
      <c r="B30" s="185"/>
      <c r="C30" s="186"/>
      <c r="D30" s="162"/>
      <c r="E30" s="6" t="s">
        <v>218</v>
      </c>
      <c r="G30" s="4" t="s">
        <v>212</v>
      </c>
      <c r="H30" s="4">
        <f xml:space="preserve"> SUM(M30:CA30)</f>
        <v>1</v>
      </c>
      <c r="I30" s="34"/>
      <c r="J30" s="4">
        <f xml:space="preserve"> IF(J29 = $F28, 1, 0)</f>
        <v>0</v>
      </c>
      <c r="K30" s="4">
        <f t="shared" ref="K30:S30" si="22" xml:space="preserve"> IF(K29 = $F28, 1, 0)</f>
        <v>0</v>
      </c>
      <c r="L30" s="4">
        <f t="shared" si="22"/>
        <v>0</v>
      </c>
      <c r="M30" s="4">
        <f t="shared" si="22"/>
        <v>1</v>
      </c>
      <c r="N30" s="4">
        <f t="shared" si="22"/>
        <v>0</v>
      </c>
      <c r="O30" s="4">
        <f t="shared" si="22"/>
        <v>0</v>
      </c>
      <c r="P30" s="4">
        <f t="shared" si="22"/>
        <v>0</v>
      </c>
      <c r="Q30" s="4">
        <f t="shared" si="22"/>
        <v>0</v>
      </c>
      <c r="R30" s="4">
        <f t="shared" si="22"/>
        <v>0</v>
      </c>
      <c r="S30" s="4">
        <f t="shared" si="22"/>
        <v>0</v>
      </c>
    </row>
    <row r="31" spans="1:79" s="4" customFormat="1" ht="12.75" hidden="1" outlineLevel="1">
      <c r="A31" s="163"/>
      <c r="B31" s="185"/>
      <c r="C31" s="186"/>
      <c r="D31" s="162"/>
      <c r="E31" s="6" t="s">
        <v>219</v>
      </c>
      <c r="G31" s="4" t="s">
        <v>212</v>
      </c>
      <c r="H31" s="4">
        <f xml:space="preserve"> SUM(M31:CA31)</f>
        <v>1</v>
      </c>
      <c r="I31" s="34"/>
      <c r="J31" s="4">
        <f t="shared" ref="J31:S31" si="23" xml:space="preserve"> IF($F28 &gt;= J29, 1, 0)</f>
        <v>1</v>
      </c>
      <c r="K31" s="4">
        <f t="shared" si="23"/>
        <v>1</v>
      </c>
      <c r="L31" s="4">
        <f t="shared" si="23"/>
        <v>1</v>
      </c>
      <c r="M31" s="4">
        <f t="shared" si="23"/>
        <v>1</v>
      </c>
      <c r="N31" s="4">
        <f t="shared" si="23"/>
        <v>0</v>
      </c>
      <c r="O31" s="4">
        <f t="shared" si="23"/>
        <v>0</v>
      </c>
      <c r="P31" s="4">
        <f t="shared" si="23"/>
        <v>0</v>
      </c>
      <c r="Q31" s="4">
        <f t="shared" si="23"/>
        <v>0</v>
      </c>
      <c r="R31" s="4">
        <f t="shared" si="23"/>
        <v>0</v>
      </c>
      <c r="S31" s="4">
        <f t="shared" si="23"/>
        <v>0</v>
      </c>
    </row>
    <row r="32" spans="1:79" s="34" customFormat="1" ht="12.75" hidden="1" outlineLevel="1">
      <c r="A32" s="163"/>
      <c r="B32" s="160"/>
      <c r="C32" s="161"/>
      <c r="D32" s="164"/>
      <c r="E32" s="7" t="s">
        <v>220</v>
      </c>
      <c r="F32" s="213">
        <f xml:space="preserve"> SUM(J31:CA31)</f>
        <v>4</v>
      </c>
      <c r="G32" s="34" t="s">
        <v>221</v>
      </c>
    </row>
    <row r="33" spans="1:79" s="34" customFormat="1" ht="12.75" hidden="1" outlineLevel="1">
      <c r="A33" s="163"/>
      <c r="B33" s="160"/>
      <c r="C33" s="161"/>
      <c r="D33" s="164"/>
      <c r="E33" s="7"/>
    </row>
    <row r="34" spans="1:79" s="3" customFormat="1" ht="12.75" collapsed="1">
      <c r="A34" s="35" t="s">
        <v>222</v>
      </c>
      <c r="B34" s="35"/>
      <c r="C34" s="35"/>
      <c r="D34" s="35"/>
      <c r="E34" s="35"/>
      <c r="F34" s="35"/>
      <c r="G34" s="36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</row>
    <row r="35" spans="1:79" s="34" customFormat="1" ht="12.75">
      <c r="A35" s="163"/>
      <c r="B35" s="160"/>
      <c r="C35" s="161"/>
      <c r="D35" s="164"/>
      <c r="E35" s="7"/>
    </row>
    <row r="36" spans="1:79" s="4" customFormat="1" ht="12.75" hidden="1" outlineLevel="1">
      <c r="A36" s="159"/>
      <c r="B36" s="160"/>
      <c r="C36" s="161"/>
      <c r="D36" s="162"/>
      <c r="E36" s="6" t="str">
        <f t="shared" ref="E36:S36" si="24" xml:space="preserve"> E$30</f>
        <v>Last Pre Forecast Flag</v>
      </c>
      <c r="F36" s="4">
        <f t="shared" si="24"/>
        <v>0</v>
      </c>
      <c r="G36" s="4" t="str">
        <f t="shared" si="24"/>
        <v>flag</v>
      </c>
      <c r="H36" s="4">
        <f t="shared" si="24"/>
        <v>1</v>
      </c>
      <c r="I36" s="4">
        <f t="shared" si="24"/>
        <v>0</v>
      </c>
      <c r="J36" s="4">
        <f t="shared" si="24"/>
        <v>0</v>
      </c>
      <c r="K36" s="4">
        <f t="shared" si="24"/>
        <v>0</v>
      </c>
      <c r="L36" s="4">
        <f t="shared" si="24"/>
        <v>0</v>
      </c>
      <c r="M36" s="4">
        <f t="shared" si="24"/>
        <v>1</v>
      </c>
      <c r="N36" s="4">
        <f t="shared" si="24"/>
        <v>0</v>
      </c>
      <c r="O36" s="4">
        <f t="shared" si="24"/>
        <v>0</v>
      </c>
      <c r="P36" s="4">
        <f t="shared" si="24"/>
        <v>0</v>
      </c>
      <c r="Q36" s="4">
        <f t="shared" si="24"/>
        <v>0</v>
      </c>
      <c r="R36" s="4">
        <f t="shared" si="24"/>
        <v>0</v>
      </c>
      <c r="S36" s="4">
        <f t="shared" si="24"/>
        <v>0</v>
      </c>
    </row>
    <row r="37" spans="1:79" s="4" customFormat="1" ht="12.75" hidden="1" outlineLevel="1">
      <c r="A37" s="159"/>
      <c r="B37" s="160"/>
      <c r="C37" s="161"/>
      <c r="D37" s="162"/>
      <c r="E37" s="6" t="s">
        <v>223</v>
      </c>
      <c r="G37" s="4" t="s">
        <v>212</v>
      </c>
      <c r="H37" s="4">
        <f xml:space="preserve"> SUM(M37:CA37)</f>
        <v>1</v>
      </c>
      <c r="I37" s="34"/>
      <c r="J37" s="34">
        <f>I36</f>
        <v>0</v>
      </c>
      <c r="K37" s="34">
        <f t="shared" ref="K37:S37" si="25">J36</f>
        <v>0</v>
      </c>
      <c r="L37" s="34">
        <f t="shared" si="25"/>
        <v>0</v>
      </c>
      <c r="M37" s="34">
        <f t="shared" si="25"/>
        <v>0</v>
      </c>
      <c r="N37" s="34">
        <f t="shared" si="25"/>
        <v>1</v>
      </c>
      <c r="O37" s="34">
        <f t="shared" si="25"/>
        <v>0</v>
      </c>
      <c r="P37" s="34">
        <f t="shared" si="25"/>
        <v>0</v>
      </c>
      <c r="Q37" s="34">
        <f t="shared" si="25"/>
        <v>0</v>
      </c>
      <c r="R37" s="34">
        <f t="shared" si="25"/>
        <v>0</v>
      </c>
      <c r="S37" s="34">
        <f t="shared" si="25"/>
        <v>0</v>
      </c>
    </row>
    <row r="38" spans="1:79" s="4" customFormat="1" ht="12.75" hidden="1" outlineLevel="1">
      <c r="A38" s="159"/>
      <c r="B38" s="160"/>
      <c r="C38" s="161"/>
      <c r="D38" s="162"/>
      <c r="E38" s="6"/>
      <c r="I38" s="34"/>
      <c r="J38" s="34"/>
      <c r="K38" s="34"/>
    </row>
    <row r="39" spans="1:79" s="192" customFormat="1" ht="12.75" hidden="1" outlineLevel="1">
      <c r="A39" s="187"/>
      <c r="B39" s="188"/>
      <c r="C39" s="189"/>
      <c r="D39" s="190"/>
      <c r="E39" s="191" t="str">
        <f>InpCol!E$21</f>
        <v>Last forecast date</v>
      </c>
      <c r="F39" s="192">
        <f>InpCol!F$21</f>
        <v>45747</v>
      </c>
      <c r="G39" s="191" t="str">
        <f>InpCol!G$21</f>
        <v>date</v>
      </c>
      <c r="H39" s="191">
        <f>InpCol!H$21</f>
        <v>0</v>
      </c>
      <c r="I39" s="191">
        <f>InpCol!I$21</f>
        <v>0</v>
      </c>
      <c r="J39" s="191">
        <f>InpCol!J$21</f>
        <v>0</v>
      </c>
      <c r="K39" s="191">
        <f>InpCol!K$21</f>
        <v>0</v>
      </c>
      <c r="L39" s="191">
        <f>InpCol!L$21</f>
        <v>0</v>
      </c>
      <c r="M39" s="191">
        <f>InpCol!M$21</f>
        <v>0</v>
      </c>
      <c r="N39" s="191">
        <f>InpCol!N$21</f>
        <v>0</v>
      </c>
      <c r="O39" s="191">
        <f>InpCol!O$21</f>
        <v>0</v>
      </c>
      <c r="P39" s="191">
        <f>InpCol!P$21</f>
        <v>0</v>
      </c>
      <c r="Q39" s="191">
        <f>InpCol!Q$21</f>
        <v>0</v>
      </c>
      <c r="R39" s="191">
        <f>InpCol!R$21</f>
        <v>0</v>
      </c>
      <c r="S39" s="191">
        <f>InpCol!S$21</f>
        <v>0</v>
      </c>
    </row>
    <row r="40" spans="1:79" s="4" customFormat="1" ht="12.75" hidden="1" outlineLevel="1">
      <c r="A40" s="159"/>
      <c r="B40" s="160"/>
      <c r="C40" s="161"/>
      <c r="D40" s="162"/>
      <c r="E40" s="214" t="str">
        <f t="shared" ref="E40:S40" si="26" xml:space="preserve"> E$23</f>
        <v>Model Period END</v>
      </c>
      <c r="F40" s="212">
        <f t="shared" si="26"/>
        <v>0</v>
      </c>
      <c r="G40" s="212" t="str">
        <f t="shared" si="26"/>
        <v>date</v>
      </c>
      <c r="H40" s="212">
        <f t="shared" si="26"/>
        <v>0</v>
      </c>
      <c r="I40" s="212">
        <f t="shared" si="26"/>
        <v>0</v>
      </c>
      <c r="J40" s="212">
        <f t="shared" si="26"/>
        <v>42825</v>
      </c>
      <c r="K40" s="212">
        <f t="shared" si="26"/>
        <v>43190</v>
      </c>
      <c r="L40" s="212">
        <f t="shared" si="26"/>
        <v>43555</v>
      </c>
      <c r="M40" s="212">
        <f t="shared" si="26"/>
        <v>43921</v>
      </c>
      <c r="N40" s="212">
        <f t="shared" si="26"/>
        <v>44286</v>
      </c>
      <c r="O40" s="212">
        <f t="shared" si="26"/>
        <v>44651</v>
      </c>
      <c r="P40" s="212">
        <f t="shared" si="26"/>
        <v>45016</v>
      </c>
      <c r="Q40" s="212">
        <f t="shared" si="26"/>
        <v>45382</v>
      </c>
      <c r="R40" s="212">
        <f t="shared" si="26"/>
        <v>45747</v>
      </c>
      <c r="S40" s="212">
        <f t="shared" si="26"/>
        <v>46112</v>
      </c>
      <c r="T40" s="212"/>
      <c r="U40" s="212"/>
      <c r="V40" s="212"/>
      <c r="W40" s="212"/>
      <c r="X40" s="212"/>
      <c r="Y40" s="212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2"/>
      <c r="AK40" s="212"/>
      <c r="AL40" s="212"/>
      <c r="AM40" s="212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  <c r="BH40" s="212"/>
      <c r="BI40" s="212"/>
      <c r="BJ40" s="212"/>
      <c r="BK40" s="212"/>
      <c r="BL40" s="212"/>
      <c r="BM40" s="212"/>
      <c r="BN40" s="212"/>
      <c r="BO40" s="212"/>
      <c r="BP40" s="212"/>
      <c r="BQ40" s="212"/>
      <c r="BR40" s="212"/>
      <c r="BS40" s="212"/>
      <c r="BT40" s="212"/>
      <c r="BU40" s="212"/>
      <c r="BV40" s="212"/>
      <c r="BW40" s="212"/>
      <c r="BX40" s="212"/>
      <c r="BY40" s="212"/>
      <c r="BZ40" s="212"/>
      <c r="CA40" s="212"/>
    </row>
    <row r="41" spans="1:79" s="4" customFormat="1" ht="12.75" hidden="1" outlineLevel="1">
      <c r="A41" s="159"/>
      <c r="B41" s="160"/>
      <c r="C41" s="161"/>
      <c r="D41" s="162"/>
      <c r="E41" s="7" t="s">
        <v>224</v>
      </c>
      <c r="G41" s="4" t="s">
        <v>212</v>
      </c>
      <c r="H41" s="4">
        <f xml:space="preserve"> SUM(M41:CA41)</f>
        <v>1</v>
      </c>
      <c r="I41" s="34"/>
      <c r="J41" s="4">
        <f xml:space="preserve"> IF(AND($F39 &gt; I40, $F39 &lt;= J40), 1, 0)</f>
        <v>0</v>
      </c>
      <c r="K41" s="4">
        <f t="shared" ref="K41:L41" si="27" xml:space="preserve"> IF(AND($F39 &gt; J40, $F39 &lt;= K40), 1, 0)</f>
        <v>0</v>
      </c>
      <c r="L41" s="4">
        <f t="shared" si="27"/>
        <v>0</v>
      </c>
      <c r="M41" s="4">
        <f t="shared" ref="M41" si="28" xml:space="preserve"> IF(AND($F39 &gt; L40, $F39 &lt;= M40), 1, 0)</f>
        <v>0</v>
      </c>
      <c r="N41" s="4">
        <f t="shared" ref="N41" si="29" xml:space="preserve"> IF(AND($F39 &gt; M40, $F39 &lt;= N40), 1, 0)</f>
        <v>0</v>
      </c>
      <c r="O41" s="4">
        <f t="shared" ref="O41" si="30" xml:space="preserve"> IF(AND($F39 &gt; N40, $F39 &lt;= O40), 1, 0)</f>
        <v>0</v>
      </c>
      <c r="P41" s="4">
        <f t="shared" ref="P41" si="31" xml:space="preserve"> IF(AND($F39 &gt; O40, $F39 &lt;= P40), 1, 0)</f>
        <v>0</v>
      </c>
      <c r="Q41" s="4">
        <f t="shared" ref="Q41" si="32" xml:space="preserve"> IF(AND($F39 &gt; P40, $F39 &lt;= Q40), 1, 0)</f>
        <v>0</v>
      </c>
      <c r="R41" s="4">
        <f t="shared" ref="R41" si="33" xml:space="preserve"> IF(AND($F39 &gt; Q40, $F39 &lt;= R40), 1, 0)</f>
        <v>1</v>
      </c>
      <c r="S41" s="4">
        <f t="shared" ref="S41" si="34" xml:space="preserve"> IF(AND($F39 &gt; R40, $F39 &lt;= S40), 1, 0)</f>
        <v>0</v>
      </c>
    </row>
    <row r="42" spans="1:79" s="4" customFormat="1" ht="12.75" hidden="1" outlineLevel="1">
      <c r="A42" s="159"/>
      <c r="B42" s="160"/>
      <c r="C42" s="161"/>
      <c r="D42" s="162"/>
      <c r="E42" s="7"/>
      <c r="I42" s="34"/>
      <c r="J42" s="34"/>
      <c r="K42" s="34"/>
    </row>
    <row r="43" spans="1:79" s="4" customFormat="1" ht="12.75" hidden="1" outlineLevel="1">
      <c r="A43" s="159"/>
      <c r="B43" s="160"/>
      <c r="C43" s="161"/>
      <c r="D43" s="162"/>
      <c r="E43" s="7" t="str">
        <f t="shared" ref="E43:I43" si="35" xml:space="preserve"> E$37</f>
        <v>1st Forecast Period Flag</v>
      </c>
      <c r="F43" s="34">
        <f t="shared" si="35"/>
        <v>0</v>
      </c>
      <c r="G43" s="34" t="str">
        <f t="shared" si="35"/>
        <v>flag</v>
      </c>
      <c r="H43" s="34">
        <f t="shared" si="35"/>
        <v>1</v>
      </c>
      <c r="I43" s="34">
        <f t="shared" si="35"/>
        <v>0</v>
      </c>
      <c r="J43" s="34">
        <f>J37</f>
        <v>0</v>
      </c>
      <c r="K43" s="34">
        <f t="shared" ref="K43:S43" si="36">K37</f>
        <v>0</v>
      </c>
      <c r="L43" s="34">
        <f t="shared" si="36"/>
        <v>0</v>
      </c>
      <c r="M43" s="34">
        <f t="shared" si="36"/>
        <v>0</v>
      </c>
      <c r="N43" s="34">
        <f t="shared" si="36"/>
        <v>1</v>
      </c>
      <c r="O43" s="34">
        <f t="shared" si="36"/>
        <v>0</v>
      </c>
      <c r="P43" s="34">
        <f t="shared" si="36"/>
        <v>0</v>
      </c>
      <c r="Q43" s="34">
        <f t="shared" si="36"/>
        <v>0</v>
      </c>
      <c r="R43" s="34">
        <f t="shared" si="36"/>
        <v>0</v>
      </c>
      <c r="S43" s="34">
        <f t="shared" si="36"/>
        <v>0</v>
      </c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</row>
    <row r="44" spans="1:79" s="4" customFormat="1" ht="12.75" hidden="1" outlineLevel="1">
      <c r="A44" s="159"/>
      <c r="B44" s="160"/>
      <c r="C44" s="161"/>
      <c r="D44" s="162"/>
      <c r="E44" s="7" t="str">
        <f t="shared" ref="E44:I44" si="37" xml:space="preserve"> E$41</f>
        <v>Last Forecast Period Flag</v>
      </c>
      <c r="F44" s="34">
        <f t="shared" si="37"/>
        <v>0</v>
      </c>
      <c r="G44" s="34" t="str">
        <f t="shared" si="37"/>
        <v>flag</v>
      </c>
      <c r="H44" s="34">
        <f t="shared" si="37"/>
        <v>1</v>
      </c>
      <c r="I44" s="34">
        <f t="shared" si="37"/>
        <v>0</v>
      </c>
      <c r="J44" s="34">
        <f>J41</f>
        <v>0</v>
      </c>
      <c r="K44" s="34">
        <f t="shared" ref="K44:S44" si="38">K41</f>
        <v>0</v>
      </c>
      <c r="L44" s="34">
        <f t="shared" si="38"/>
        <v>0</v>
      </c>
      <c r="M44" s="34">
        <f t="shared" si="38"/>
        <v>0</v>
      </c>
      <c r="N44" s="34">
        <f t="shared" si="38"/>
        <v>0</v>
      </c>
      <c r="O44" s="34">
        <f t="shared" si="38"/>
        <v>0</v>
      </c>
      <c r="P44" s="34">
        <f t="shared" si="38"/>
        <v>0</v>
      </c>
      <c r="Q44" s="34">
        <f t="shared" si="38"/>
        <v>0</v>
      </c>
      <c r="R44" s="34">
        <f t="shared" si="38"/>
        <v>1</v>
      </c>
      <c r="S44" s="34">
        <f t="shared" si="38"/>
        <v>0</v>
      </c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</row>
    <row r="45" spans="1:79" s="208" customFormat="1" ht="12.75" hidden="1" outlineLevel="1">
      <c r="A45" s="163"/>
      <c r="B45" s="160"/>
      <c r="C45" s="161"/>
      <c r="D45" s="164"/>
      <c r="E45" s="207" t="s">
        <v>225</v>
      </c>
      <c r="G45" s="208" t="s">
        <v>212</v>
      </c>
      <c r="H45" s="208">
        <f xml:space="preserve"> SUM(M45:CA45)</f>
        <v>5</v>
      </c>
      <c r="J45" s="208">
        <f xml:space="preserve"> J43 - I44 + I45</f>
        <v>0</v>
      </c>
      <c r="K45" s="208">
        <f t="shared" ref="K45:S45" si="39" xml:space="preserve"> K43 - J44 + J45</f>
        <v>0</v>
      </c>
      <c r="L45" s="208">
        <f t="shared" si="39"/>
        <v>0</v>
      </c>
      <c r="M45" s="208">
        <f t="shared" si="39"/>
        <v>0</v>
      </c>
      <c r="N45" s="208">
        <f t="shared" si="39"/>
        <v>1</v>
      </c>
      <c r="O45" s="208">
        <f t="shared" si="39"/>
        <v>1</v>
      </c>
      <c r="P45" s="208">
        <f t="shared" si="39"/>
        <v>1</v>
      </c>
      <c r="Q45" s="208">
        <f t="shared" si="39"/>
        <v>1</v>
      </c>
      <c r="R45" s="208">
        <f t="shared" si="39"/>
        <v>1</v>
      </c>
      <c r="S45" s="208">
        <f t="shared" si="39"/>
        <v>0</v>
      </c>
    </row>
    <row r="46" spans="1:79" s="34" customFormat="1" ht="12.75" hidden="1" outlineLevel="1">
      <c r="A46" s="163"/>
      <c r="B46" s="160"/>
      <c r="C46" s="161"/>
      <c r="D46" s="164"/>
      <c r="E46" s="7" t="s">
        <v>226</v>
      </c>
      <c r="F46" s="34">
        <f xml:space="preserve"> SUM(J45:CA45)</f>
        <v>5</v>
      </c>
      <c r="G46" s="34" t="s">
        <v>221</v>
      </c>
    </row>
    <row r="47" spans="1:79" s="34" customFormat="1" ht="12.75" hidden="1" outlineLevel="1">
      <c r="A47" s="163"/>
      <c r="B47" s="160"/>
      <c r="C47" s="161"/>
      <c r="D47" s="164"/>
      <c r="E47" s="7"/>
    </row>
    <row r="48" spans="1:79" s="34" customFormat="1" ht="12.75" hidden="1" outlineLevel="1">
      <c r="A48" s="163"/>
      <c r="B48" s="160"/>
      <c r="C48" s="161"/>
      <c r="D48" s="164"/>
      <c r="E48" s="7" t="str">
        <f t="shared" ref="E48:S48" si="40" xml:space="preserve"> E$45</f>
        <v>Forecast Period Flag</v>
      </c>
      <c r="F48" s="34">
        <f t="shared" si="40"/>
        <v>0</v>
      </c>
      <c r="G48" s="34" t="str">
        <f t="shared" si="40"/>
        <v>flag</v>
      </c>
      <c r="H48" s="34">
        <f t="shared" si="40"/>
        <v>5</v>
      </c>
      <c r="I48" s="34">
        <f t="shared" si="40"/>
        <v>0</v>
      </c>
      <c r="J48" s="34">
        <f t="shared" si="40"/>
        <v>0</v>
      </c>
      <c r="K48" s="34">
        <f t="shared" si="40"/>
        <v>0</v>
      </c>
      <c r="L48" s="34">
        <f t="shared" si="40"/>
        <v>0</v>
      </c>
      <c r="M48" s="34">
        <f t="shared" si="40"/>
        <v>0</v>
      </c>
      <c r="N48" s="34">
        <f t="shared" si="40"/>
        <v>1</v>
      </c>
      <c r="O48" s="34">
        <f t="shared" si="40"/>
        <v>1</v>
      </c>
      <c r="P48" s="34">
        <f t="shared" si="40"/>
        <v>1</v>
      </c>
      <c r="Q48" s="34">
        <f t="shared" si="40"/>
        <v>1</v>
      </c>
      <c r="R48" s="34">
        <f t="shared" si="40"/>
        <v>1</v>
      </c>
      <c r="S48" s="34">
        <f t="shared" si="40"/>
        <v>0</v>
      </c>
    </row>
    <row r="49" spans="1:25" s="208" customFormat="1" ht="12.75" hidden="1" outlineLevel="1">
      <c r="A49" s="223"/>
      <c r="B49" s="224"/>
      <c r="C49" s="225"/>
      <c r="D49" s="226"/>
      <c r="E49" s="207" t="s">
        <v>227</v>
      </c>
      <c r="G49" s="208" t="s">
        <v>212</v>
      </c>
      <c r="H49" s="208">
        <f xml:space="preserve"> SUM( J49:S49 )</f>
        <v>15</v>
      </c>
      <c r="J49" s="208">
        <f xml:space="preserve"> ( I49 + J48 ) * J48</f>
        <v>0</v>
      </c>
      <c r="K49" s="208">
        <f t="shared" ref="K49:S49" si="41" xml:space="preserve"> ( J49 + K48 ) * K48</f>
        <v>0</v>
      </c>
      <c r="L49" s="208">
        <f t="shared" si="41"/>
        <v>0</v>
      </c>
      <c r="M49" s="208">
        <f t="shared" si="41"/>
        <v>0</v>
      </c>
      <c r="N49" s="208">
        <f t="shared" si="41"/>
        <v>1</v>
      </c>
      <c r="O49" s="208">
        <f t="shared" si="41"/>
        <v>2</v>
      </c>
      <c r="P49" s="208">
        <f t="shared" si="41"/>
        <v>3</v>
      </c>
      <c r="Q49" s="208">
        <f t="shared" si="41"/>
        <v>4</v>
      </c>
      <c r="R49" s="208">
        <f t="shared" si="41"/>
        <v>5</v>
      </c>
      <c r="S49" s="208">
        <f t="shared" si="41"/>
        <v>0</v>
      </c>
    </row>
    <row r="50" spans="1:25" s="34" customFormat="1" ht="12.75" hidden="1" outlineLevel="1">
      <c r="A50" s="163"/>
      <c r="B50" s="160"/>
      <c r="C50" s="161"/>
      <c r="D50" s="164"/>
      <c r="E50" s="7"/>
    </row>
    <row r="51" spans="1:25" s="34" customFormat="1" ht="12.75" hidden="1" outlineLevel="1">
      <c r="A51" s="163"/>
      <c r="B51" s="160"/>
      <c r="C51" s="161"/>
      <c r="D51" s="164"/>
      <c r="E51" s="7" t="str">
        <f t="shared" ref="E51:I51" si="42" xml:space="preserve"> E$31</f>
        <v>Pre Forecast Period Flag</v>
      </c>
      <c r="F51" s="34">
        <f t="shared" si="42"/>
        <v>0</v>
      </c>
      <c r="G51" s="34" t="str">
        <f t="shared" si="42"/>
        <v>flag</v>
      </c>
      <c r="H51" s="34">
        <f t="shared" si="42"/>
        <v>1</v>
      </c>
      <c r="I51" s="34">
        <f t="shared" si="42"/>
        <v>0</v>
      </c>
      <c r="J51" s="34">
        <f>J31</f>
        <v>1</v>
      </c>
      <c r="K51" s="34">
        <f t="shared" ref="K51:S51" si="43">K31</f>
        <v>1</v>
      </c>
      <c r="L51" s="34">
        <f t="shared" si="43"/>
        <v>1</v>
      </c>
      <c r="M51" s="34">
        <f t="shared" si="43"/>
        <v>1</v>
      </c>
      <c r="N51" s="34">
        <f t="shared" si="43"/>
        <v>0</v>
      </c>
      <c r="O51" s="34">
        <f t="shared" si="43"/>
        <v>0</v>
      </c>
      <c r="P51" s="34">
        <f t="shared" si="43"/>
        <v>0</v>
      </c>
      <c r="Q51" s="34">
        <f t="shared" si="43"/>
        <v>0</v>
      </c>
      <c r="R51" s="34">
        <f t="shared" si="43"/>
        <v>0</v>
      </c>
      <c r="S51" s="34">
        <f t="shared" si="43"/>
        <v>0</v>
      </c>
    </row>
    <row r="52" spans="1:25" s="51" customFormat="1" ht="12.75" hidden="1" outlineLevel="1">
      <c r="A52" s="215"/>
      <c r="B52" s="216"/>
      <c r="C52" s="217"/>
      <c r="D52" s="218"/>
      <c r="E52" s="219" t="str">
        <f t="shared" ref="E52:I52" si="44" xml:space="preserve"> E$45</f>
        <v>Forecast Period Flag</v>
      </c>
      <c r="F52" s="51">
        <f t="shared" si="44"/>
        <v>0</v>
      </c>
      <c r="G52" s="51" t="str">
        <f t="shared" si="44"/>
        <v>flag</v>
      </c>
      <c r="H52" s="51">
        <f t="shared" si="44"/>
        <v>5</v>
      </c>
      <c r="I52" s="51">
        <f t="shared" si="44"/>
        <v>0</v>
      </c>
      <c r="J52" s="51">
        <f>J45</f>
        <v>0</v>
      </c>
      <c r="K52" s="51">
        <f t="shared" ref="K52:S52" si="45">K45</f>
        <v>0</v>
      </c>
      <c r="L52" s="51">
        <f t="shared" si="45"/>
        <v>0</v>
      </c>
      <c r="M52" s="51">
        <f t="shared" si="45"/>
        <v>0</v>
      </c>
      <c r="N52" s="51">
        <f t="shared" si="45"/>
        <v>1</v>
      </c>
      <c r="O52" s="51">
        <f t="shared" si="45"/>
        <v>1</v>
      </c>
      <c r="P52" s="51">
        <f t="shared" si="45"/>
        <v>1</v>
      </c>
      <c r="Q52" s="51">
        <f t="shared" si="45"/>
        <v>1</v>
      </c>
      <c r="R52" s="51">
        <f t="shared" si="45"/>
        <v>1</v>
      </c>
      <c r="S52" s="51">
        <f t="shared" si="45"/>
        <v>0</v>
      </c>
    </row>
    <row r="53" spans="1:25" s="34" customFormat="1" ht="12.75" hidden="1" outlineLevel="1">
      <c r="A53" s="163"/>
      <c r="B53" s="160"/>
      <c r="C53" s="161"/>
      <c r="D53" s="164"/>
      <c r="E53" s="7" t="s">
        <v>228</v>
      </c>
      <c r="G53" s="34" t="s">
        <v>212</v>
      </c>
      <c r="J53" s="34" t="str">
        <f t="shared" ref="J53:L53" si="46" xml:space="preserve"> IF(J51 = 1, "Pre Fcst", IF(J52 = 1, "Forecast", "Post-Fcst"))</f>
        <v>Pre Fcst</v>
      </c>
      <c r="K53" s="34" t="str">
        <f t="shared" si="46"/>
        <v>Pre Fcst</v>
      </c>
      <c r="L53" s="34" t="str">
        <f t="shared" si="46"/>
        <v>Pre Fcst</v>
      </c>
      <c r="M53" s="34" t="str">
        <f t="shared" ref="M53:S53" si="47" xml:space="preserve"> IF(M51 = 1, "Pre Fcst", IF(M52 = 1, "Forecast", "Post-Fcst"))</f>
        <v>Pre Fcst</v>
      </c>
      <c r="N53" s="34" t="str">
        <f t="shared" si="47"/>
        <v>Forecast</v>
      </c>
      <c r="O53" s="34" t="str">
        <f t="shared" si="47"/>
        <v>Forecast</v>
      </c>
      <c r="P53" s="34" t="str">
        <f t="shared" si="47"/>
        <v>Forecast</v>
      </c>
      <c r="Q53" s="34" t="str">
        <f t="shared" si="47"/>
        <v>Forecast</v>
      </c>
      <c r="R53" s="34" t="str">
        <f t="shared" si="47"/>
        <v>Forecast</v>
      </c>
      <c r="S53" s="34" t="str">
        <f t="shared" si="47"/>
        <v>Post-Fcst</v>
      </c>
    </row>
    <row r="54" spans="1:25" s="34" customFormat="1" ht="12.75" hidden="1" outlineLevel="1">
      <c r="A54" s="163"/>
      <c r="B54" s="160"/>
      <c r="C54" s="161"/>
      <c r="D54" s="164"/>
      <c r="E54" s="7"/>
    </row>
    <row r="55" spans="1:25" s="3" customFormat="1" ht="12.75" collapsed="1">
      <c r="A55" s="35" t="s">
        <v>229</v>
      </c>
      <c r="B55" s="35"/>
      <c r="C55" s="35"/>
      <c r="D55" s="35"/>
      <c r="E55" s="35"/>
      <c r="F55" s="35"/>
      <c r="G55" s="36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</row>
    <row r="56" spans="1:25" s="34" customFormat="1" ht="12.75">
      <c r="A56" s="163"/>
      <c r="B56" s="160"/>
      <c r="C56" s="161"/>
      <c r="D56" s="164"/>
      <c r="E56" s="7"/>
    </row>
    <row r="57" spans="1:25" s="51" customFormat="1" ht="12.75" hidden="1" outlineLevel="1">
      <c r="A57" s="215"/>
      <c r="B57" s="216"/>
      <c r="C57" s="217"/>
      <c r="D57" s="218"/>
      <c r="E57" s="219" t="str">
        <f t="shared" ref="E57:I57" si="48" xml:space="preserve"> E$41</f>
        <v>Last Forecast Period Flag</v>
      </c>
      <c r="F57" s="51">
        <f t="shared" si="48"/>
        <v>0</v>
      </c>
      <c r="G57" s="51" t="str">
        <f t="shared" si="48"/>
        <v>flag</v>
      </c>
      <c r="H57" s="51">
        <f t="shared" si="48"/>
        <v>1</v>
      </c>
      <c r="I57" s="51">
        <f t="shared" si="48"/>
        <v>0</v>
      </c>
      <c r="J57" s="51">
        <f>J$41</f>
        <v>0</v>
      </c>
      <c r="K57" s="51">
        <f t="shared" ref="K57:S57" si="49">K$41</f>
        <v>0</v>
      </c>
      <c r="L57" s="51">
        <f t="shared" si="49"/>
        <v>0</v>
      </c>
      <c r="M57" s="51">
        <f t="shared" si="49"/>
        <v>0</v>
      </c>
      <c r="N57" s="51">
        <f t="shared" si="49"/>
        <v>0</v>
      </c>
      <c r="O57" s="51">
        <f t="shared" si="49"/>
        <v>0</v>
      </c>
      <c r="P57" s="51">
        <f t="shared" si="49"/>
        <v>0</v>
      </c>
      <c r="Q57" s="51">
        <f t="shared" si="49"/>
        <v>0</v>
      </c>
      <c r="R57" s="51">
        <f t="shared" si="49"/>
        <v>1</v>
      </c>
      <c r="S57" s="51">
        <f t="shared" si="49"/>
        <v>0</v>
      </c>
    </row>
    <row r="58" spans="1:25" s="34" customFormat="1" ht="12.75" hidden="1" outlineLevel="1">
      <c r="A58" s="163"/>
      <c r="B58" s="160"/>
      <c r="C58" s="161"/>
      <c r="D58" s="164"/>
      <c r="E58" s="7" t="s">
        <v>230</v>
      </c>
      <c r="G58" s="34" t="s">
        <v>212</v>
      </c>
      <c r="H58" s="34">
        <f xml:space="preserve"> SUM(M58:CA58)</f>
        <v>1</v>
      </c>
      <c r="J58" s="34">
        <f xml:space="preserve"> I$57</f>
        <v>0</v>
      </c>
      <c r="K58" s="34">
        <f t="shared" ref="K58:S58" si="50" xml:space="preserve"> J$57</f>
        <v>0</v>
      </c>
      <c r="L58" s="34">
        <f t="shared" si="50"/>
        <v>0</v>
      </c>
      <c r="M58" s="34">
        <f t="shared" si="50"/>
        <v>0</v>
      </c>
      <c r="N58" s="34">
        <f t="shared" si="50"/>
        <v>0</v>
      </c>
      <c r="O58" s="34">
        <f t="shared" si="50"/>
        <v>0</v>
      </c>
      <c r="P58" s="34">
        <f t="shared" si="50"/>
        <v>0</v>
      </c>
      <c r="Q58" s="34">
        <f t="shared" si="50"/>
        <v>0</v>
      </c>
      <c r="R58" s="34">
        <f t="shared" si="50"/>
        <v>0</v>
      </c>
      <c r="S58" s="34">
        <f t="shared" si="50"/>
        <v>1</v>
      </c>
    </row>
    <row r="59" spans="1:25" s="34" customFormat="1" ht="12.75" hidden="1" outlineLevel="1">
      <c r="A59" s="163"/>
      <c r="B59" s="160"/>
      <c r="C59" s="161"/>
      <c r="D59" s="164"/>
      <c r="E59" s="7"/>
    </row>
    <row r="60" spans="1:25" s="34" customFormat="1" ht="12.75" hidden="1" outlineLevel="1">
      <c r="A60" s="163"/>
      <c r="B60" s="160"/>
      <c r="C60" s="161"/>
      <c r="D60" s="164"/>
      <c r="E60" s="7" t="str">
        <f t="shared" ref="E60:I60" si="51" xml:space="preserve"> E$58</f>
        <v>1st Post Last Forecast Period Flag</v>
      </c>
      <c r="F60" s="34">
        <f t="shared" si="51"/>
        <v>0</v>
      </c>
      <c r="G60" s="34" t="str">
        <f t="shared" si="51"/>
        <v>flag</v>
      </c>
      <c r="H60" s="34">
        <f t="shared" si="51"/>
        <v>1</v>
      </c>
      <c r="I60" s="34">
        <f t="shared" si="51"/>
        <v>0</v>
      </c>
      <c r="J60" s="34">
        <f>J$58</f>
        <v>0</v>
      </c>
      <c r="K60" s="34">
        <f t="shared" ref="K60:S60" si="52">K$58</f>
        <v>0</v>
      </c>
      <c r="L60" s="34">
        <f t="shared" si="52"/>
        <v>0</v>
      </c>
      <c r="M60" s="34">
        <f t="shared" si="52"/>
        <v>0</v>
      </c>
      <c r="N60" s="34">
        <f t="shared" si="52"/>
        <v>0</v>
      </c>
      <c r="O60" s="34">
        <f t="shared" si="52"/>
        <v>0</v>
      </c>
      <c r="P60" s="34">
        <f t="shared" si="52"/>
        <v>0</v>
      </c>
      <c r="Q60" s="34">
        <f t="shared" si="52"/>
        <v>0</v>
      </c>
      <c r="R60" s="34">
        <f t="shared" si="52"/>
        <v>0</v>
      </c>
      <c r="S60" s="34">
        <f t="shared" si="52"/>
        <v>1</v>
      </c>
    </row>
    <row r="61" spans="1:25" s="34" customFormat="1" ht="12.75" hidden="1" outlineLevel="1">
      <c r="A61" s="163"/>
      <c r="B61" s="160"/>
      <c r="C61" s="161"/>
      <c r="D61" s="164"/>
      <c r="E61" s="7" t="s">
        <v>231</v>
      </c>
      <c r="G61" s="34" t="s">
        <v>212</v>
      </c>
      <c r="H61" s="34">
        <f xml:space="preserve"> SUM(M61:CA61)</f>
        <v>1</v>
      </c>
      <c r="J61" s="34">
        <f xml:space="preserve"> I61 + J60</f>
        <v>0</v>
      </c>
      <c r="K61" s="34">
        <f t="shared" ref="K61:S61" si="53" xml:space="preserve"> J61 + K60</f>
        <v>0</v>
      </c>
      <c r="L61" s="34">
        <f t="shared" si="53"/>
        <v>0</v>
      </c>
      <c r="M61" s="34">
        <f t="shared" si="53"/>
        <v>0</v>
      </c>
      <c r="N61" s="34">
        <f t="shared" si="53"/>
        <v>0</v>
      </c>
      <c r="O61" s="34">
        <f t="shared" si="53"/>
        <v>0</v>
      </c>
      <c r="P61" s="34">
        <f t="shared" si="53"/>
        <v>0</v>
      </c>
      <c r="Q61" s="34">
        <f t="shared" si="53"/>
        <v>0</v>
      </c>
      <c r="R61" s="34">
        <f t="shared" si="53"/>
        <v>0</v>
      </c>
      <c r="S61" s="34">
        <f t="shared" si="53"/>
        <v>1</v>
      </c>
    </row>
    <row r="62" spans="1:25" s="34" customFormat="1" ht="12.75" hidden="1" outlineLevel="1">
      <c r="A62" s="163"/>
      <c r="B62" s="160"/>
      <c r="C62" s="161"/>
      <c r="D62" s="164"/>
      <c r="E62" s="7" t="s">
        <v>232</v>
      </c>
      <c r="F62" s="34">
        <f xml:space="preserve"> SUM(J61:CA61)</f>
        <v>1</v>
      </c>
      <c r="G62" s="34" t="s">
        <v>221</v>
      </c>
    </row>
    <row r="63" spans="1:25" s="4" customFormat="1" ht="12.75" collapsed="1">
      <c r="A63" s="159"/>
      <c r="B63" s="160"/>
      <c r="C63" s="161"/>
      <c r="D63" s="162"/>
      <c r="E63" s="6"/>
      <c r="I63" s="34"/>
      <c r="J63" s="34"/>
      <c r="K63" s="34"/>
    </row>
    <row r="64" spans="1:25" s="3" customFormat="1" ht="12.75">
      <c r="A64" s="35" t="s">
        <v>233</v>
      </c>
      <c r="B64" s="35"/>
      <c r="C64" s="35"/>
      <c r="D64" s="35"/>
      <c r="E64" s="35"/>
      <c r="F64" s="35"/>
      <c r="G64" s="36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</row>
    <row r="65" spans="1:25" s="4" customFormat="1" ht="12.75">
      <c r="A65" s="159"/>
      <c r="B65" s="160"/>
      <c r="C65" s="161"/>
      <c r="D65" s="162"/>
      <c r="E65" s="6"/>
      <c r="I65" s="34"/>
      <c r="J65" s="34"/>
      <c r="K65" s="34"/>
    </row>
    <row r="66" spans="1:25" s="4" customFormat="1" ht="12.75" hidden="1" outlineLevel="1">
      <c r="A66" s="159"/>
      <c r="B66" s="160"/>
      <c r="C66" s="161"/>
      <c r="D66" s="162"/>
      <c r="E66" s="6" t="str">
        <f xml:space="preserve"> E$12</f>
        <v>Model Column Total</v>
      </c>
      <c r="F66" s="4">
        <f xml:space="preserve"> F$12</f>
        <v>10</v>
      </c>
      <c r="G66" s="4" t="str">
        <f xml:space="preserve"> G$12</f>
        <v>column</v>
      </c>
      <c r="H66" s="4">
        <f t="shared" ref="H66:S66" si="54" xml:space="preserve"> H$12</f>
        <v>0</v>
      </c>
      <c r="I66" s="4">
        <f t="shared" si="54"/>
        <v>0</v>
      </c>
      <c r="J66" s="4">
        <f t="shared" si="54"/>
        <v>0</v>
      </c>
      <c r="K66" s="4">
        <f t="shared" si="54"/>
        <v>0</v>
      </c>
      <c r="L66" s="4">
        <f t="shared" si="54"/>
        <v>0</v>
      </c>
      <c r="M66" s="4">
        <f t="shared" si="54"/>
        <v>0</v>
      </c>
      <c r="N66" s="4">
        <f t="shared" si="54"/>
        <v>0</v>
      </c>
      <c r="O66" s="4">
        <f t="shared" si="54"/>
        <v>0</v>
      </c>
      <c r="P66" s="4">
        <f t="shared" si="54"/>
        <v>0</v>
      </c>
      <c r="Q66" s="4">
        <f t="shared" si="54"/>
        <v>0</v>
      </c>
      <c r="R66" s="4">
        <f t="shared" si="54"/>
        <v>0</v>
      </c>
      <c r="S66" s="4">
        <f t="shared" si="54"/>
        <v>0</v>
      </c>
    </row>
    <row r="67" spans="1:25" s="4" customFormat="1" ht="12.75" hidden="1" outlineLevel="1">
      <c r="A67" s="159"/>
      <c r="B67" s="160"/>
      <c r="C67" s="161"/>
      <c r="D67" s="162" t="s">
        <v>234</v>
      </c>
      <c r="E67" s="6" t="str">
        <f xml:space="preserve"> E$32</f>
        <v>Pre Forecast Period Total</v>
      </c>
      <c r="F67" s="4">
        <f xml:space="preserve"> F$32</f>
        <v>4</v>
      </c>
      <c r="G67" s="4" t="str">
        <f xml:space="preserve"> G$32</f>
        <v>columns</v>
      </c>
      <c r="H67" s="4">
        <f t="shared" ref="H67:S67" si="55" xml:space="preserve"> H$32</f>
        <v>0</v>
      </c>
      <c r="I67" s="4">
        <f t="shared" si="55"/>
        <v>0</v>
      </c>
      <c r="J67" s="4">
        <f t="shared" si="55"/>
        <v>0</v>
      </c>
      <c r="K67" s="4">
        <f t="shared" si="55"/>
        <v>0</v>
      </c>
      <c r="L67" s="4">
        <f t="shared" si="55"/>
        <v>0</v>
      </c>
      <c r="M67" s="4">
        <f t="shared" si="55"/>
        <v>0</v>
      </c>
      <c r="N67" s="4">
        <f t="shared" si="55"/>
        <v>0</v>
      </c>
      <c r="O67" s="4">
        <f t="shared" si="55"/>
        <v>0</v>
      </c>
      <c r="P67" s="4">
        <f t="shared" si="55"/>
        <v>0</v>
      </c>
      <c r="Q67" s="4">
        <f t="shared" si="55"/>
        <v>0</v>
      </c>
      <c r="R67" s="4">
        <f t="shared" si="55"/>
        <v>0</v>
      </c>
      <c r="S67" s="4">
        <f t="shared" si="55"/>
        <v>0</v>
      </c>
    </row>
    <row r="68" spans="1:25" s="4" customFormat="1" ht="12.75" hidden="1" outlineLevel="1">
      <c r="A68" s="159"/>
      <c r="B68" s="160"/>
      <c r="C68" s="161"/>
      <c r="D68" s="162" t="s">
        <v>234</v>
      </c>
      <c r="E68" s="6" t="str">
        <f xml:space="preserve"> E$46</f>
        <v xml:space="preserve">Forecast Period Total </v>
      </c>
      <c r="F68" s="4">
        <f xml:space="preserve"> F$46</f>
        <v>5</v>
      </c>
      <c r="G68" s="4" t="str">
        <f xml:space="preserve"> G$46</f>
        <v>columns</v>
      </c>
      <c r="H68" s="4">
        <f t="shared" ref="H68:S68" si="56" xml:space="preserve"> H$46</f>
        <v>0</v>
      </c>
      <c r="I68" s="4">
        <f t="shared" si="56"/>
        <v>0</v>
      </c>
      <c r="J68" s="4">
        <f t="shared" si="56"/>
        <v>0</v>
      </c>
      <c r="K68" s="4">
        <f t="shared" si="56"/>
        <v>0</v>
      </c>
      <c r="L68" s="4">
        <f t="shared" si="56"/>
        <v>0</v>
      </c>
      <c r="M68" s="4">
        <f t="shared" si="56"/>
        <v>0</v>
      </c>
      <c r="N68" s="4">
        <f t="shared" si="56"/>
        <v>0</v>
      </c>
      <c r="O68" s="4">
        <f t="shared" si="56"/>
        <v>0</v>
      </c>
      <c r="P68" s="4">
        <f t="shared" si="56"/>
        <v>0</v>
      </c>
      <c r="Q68" s="4">
        <f t="shared" si="56"/>
        <v>0</v>
      </c>
      <c r="R68" s="4">
        <f t="shared" si="56"/>
        <v>0</v>
      </c>
      <c r="S68" s="4">
        <f t="shared" si="56"/>
        <v>0</v>
      </c>
    </row>
    <row r="69" spans="1:25" s="4" customFormat="1" ht="12.75" hidden="1" outlineLevel="1">
      <c r="A69" s="159"/>
      <c r="B69" s="160"/>
      <c r="C69" s="161"/>
      <c r="D69" s="162" t="s">
        <v>234</v>
      </c>
      <c r="E69" s="6" t="str">
        <f xml:space="preserve"> E$62</f>
        <v>Post Forecast Period Total</v>
      </c>
      <c r="F69" s="4">
        <f xml:space="preserve"> F$62</f>
        <v>1</v>
      </c>
      <c r="G69" s="4" t="str">
        <f xml:space="preserve"> G$62</f>
        <v>columns</v>
      </c>
      <c r="H69" s="4">
        <f t="shared" ref="H69:S69" si="57" xml:space="preserve"> H$62</f>
        <v>0</v>
      </c>
      <c r="I69" s="4">
        <f t="shared" si="57"/>
        <v>0</v>
      </c>
      <c r="J69" s="4">
        <f t="shared" si="57"/>
        <v>0</v>
      </c>
      <c r="K69" s="4">
        <f t="shared" si="57"/>
        <v>0</v>
      </c>
      <c r="L69" s="4">
        <f t="shared" si="57"/>
        <v>0</v>
      </c>
      <c r="M69" s="4">
        <f t="shared" si="57"/>
        <v>0</v>
      </c>
      <c r="N69" s="4">
        <f t="shared" si="57"/>
        <v>0</v>
      </c>
      <c r="O69" s="4">
        <f t="shared" si="57"/>
        <v>0</v>
      </c>
      <c r="P69" s="4">
        <f t="shared" si="57"/>
        <v>0</v>
      </c>
      <c r="Q69" s="4">
        <f t="shared" si="57"/>
        <v>0</v>
      </c>
      <c r="R69" s="4">
        <f t="shared" si="57"/>
        <v>0</v>
      </c>
      <c r="S69" s="4">
        <f t="shared" si="57"/>
        <v>0</v>
      </c>
    </row>
    <row r="70" spans="1:25" s="34" customFormat="1" ht="12.75" hidden="1" outlineLevel="1">
      <c r="A70" s="163"/>
      <c r="B70" s="160"/>
      <c r="C70" s="161"/>
      <c r="D70" s="164"/>
      <c r="E70" s="7" t="s">
        <v>235</v>
      </c>
      <c r="F70" s="250">
        <f xml:space="preserve"> IF(F66 - SUM(F67:F69) &lt;&gt; 0, 1, 0)</f>
        <v>0</v>
      </c>
      <c r="G70" s="34" t="s">
        <v>236</v>
      </c>
    </row>
    <row r="71" spans="1:25" s="24" customFormat="1" ht="12.75" collapsed="1">
      <c r="F71" s="26"/>
      <c r="I71" s="26"/>
      <c r="J71" s="26"/>
      <c r="K71" s="26"/>
    </row>
    <row r="72" spans="1:25" s="3" customFormat="1" ht="12.75">
      <c r="A72" s="35" t="s">
        <v>237</v>
      </c>
      <c r="B72" s="35"/>
      <c r="C72" s="35"/>
      <c r="D72" s="35"/>
      <c r="E72" s="35"/>
      <c r="F72" s="35"/>
      <c r="G72" s="36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</row>
    <row r="73" spans="1:25" s="3" customFormat="1" ht="12.75">
      <c r="A73" s="43"/>
      <c r="B73" s="43"/>
      <c r="C73" s="43"/>
      <c r="D73" s="43"/>
      <c r="E73" s="43"/>
      <c r="F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</row>
    <row r="74" spans="1:25" s="4" customFormat="1" ht="12.75">
      <c r="A74" s="159"/>
      <c r="B74" s="160"/>
      <c r="C74" s="161"/>
      <c r="D74" s="162"/>
      <c r="E74" s="6"/>
      <c r="I74" s="34"/>
      <c r="J74" s="34"/>
      <c r="K74" s="34"/>
    </row>
    <row r="75" spans="1:25" s="34" customFormat="1" ht="12.75" hidden="1" outlineLevel="1">
      <c r="A75" s="163"/>
      <c r="B75" s="160"/>
      <c r="C75" s="161"/>
      <c r="D75" s="164"/>
      <c r="E75" s="191" t="str">
        <f>InpCol!E$23</f>
        <v>First Modelling Column Financial Year Number</v>
      </c>
      <c r="F75" s="220">
        <f>InpCol!F$23</f>
        <v>2017</v>
      </c>
      <c r="G75" s="191" t="str">
        <f>InpCol!G$23</f>
        <v>year #</v>
      </c>
      <c r="H75" s="191">
        <f>InpCol!H$23</f>
        <v>0</v>
      </c>
      <c r="I75" s="191">
        <f>InpCol!I$23</f>
        <v>0</v>
      </c>
      <c r="J75" s="191">
        <f>InpCol!J$23</f>
        <v>0</v>
      </c>
      <c r="K75" s="191">
        <f>InpCol!K$23</f>
        <v>0</v>
      </c>
      <c r="L75" s="191">
        <f>InpCol!L$23</f>
        <v>0</v>
      </c>
      <c r="M75" s="191">
        <f>InpCol!M$23</f>
        <v>0</v>
      </c>
      <c r="N75" s="191">
        <f>InpCol!N$23</f>
        <v>0</v>
      </c>
      <c r="O75" s="191">
        <f>InpCol!O$23</f>
        <v>0</v>
      </c>
      <c r="P75" s="191">
        <f>InpCol!P$23</f>
        <v>0</v>
      </c>
      <c r="Q75" s="191">
        <f>InpCol!Q$23</f>
        <v>0</v>
      </c>
      <c r="R75" s="191">
        <f>InpCol!R$23</f>
        <v>0</v>
      </c>
      <c r="S75" s="191">
        <f>InpCol!S$23</f>
        <v>0</v>
      </c>
    </row>
    <row r="76" spans="1:25" s="34" customFormat="1" ht="12.75" hidden="1" outlineLevel="1">
      <c r="A76" s="163"/>
      <c r="B76" s="160"/>
      <c r="C76" s="161"/>
      <c r="D76" s="164"/>
      <c r="E76" s="191" t="str">
        <f>InpCol!E$24</f>
        <v>Financial Year End Month Number</v>
      </c>
      <c r="F76" s="221">
        <f>InpCol!F$24</f>
        <v>3</v>
      </c>
      <c r="G76" s="191" t="str">
        <f>InpCol!G$24</f>
        <v>month #</v>
      </c>
      <c r="H76" s="191">
        <f>InpCol!H$24</f>
        <v>0</v>
      </c>
      <c r="I76" s="191">
        <f>InpCol!I$24</f>
        <v>0</v>
      </c>
      <c r="J76" s="191">
        <f>InpCol!J$24</f>
        <v>0</v>
      </c>
      <c r="K76" s="191">
        <f>InpCol!K$24</f>
        <v>0</v>
      </c>
      <c r="L76" s="191">
        <f>InpCol!L$24</f>
        <v>0</v>
      </c>
      <c r="M76" s="191">
        <f>InpCol!M$24</f>
        <v>0</v>
      </c>
      <c r="N76" s="191">
        <f>InpCol!N$24</f>
        <v>0</v>
      </c>
      <c r="O76" s="191">
        <f>InpCol!O$24</f>
        <v>0</v>
      </c>
      <c r="P76" s="191">
        <f>InpCol!P$24</f>
        <v>0</v>
      </c>
      <c r="Q76" s="191">
        <f>InpCol!Q$24</f>
        <v>0</v>
      </c>
      <c r="R76" s="191">
        <f>InpCol!R$24</f>
        <v>0</v>
      </c>
      <c r="S76" s="191">
        <f>InpCol!S$24</f>
        <v>0</v>
      </c>
    </row>
    <row r="77" spans="1:25" s="202" customFormat="1" ht="12.75" hidden="1" outlineLevel="1">
      <c r="A77" s="222"/>
      <c r="B77" s="204"/>
      <c r="C77" s="205"/>
      <c r="D77" s="201"/>
      <c r="E77" s="6" t="str">
        <f t="shared" ref="E77:S77" si="58" xml:space="preserve"> E$23</f>
        <v>Model Period END</v>
      </c>
      <c r="F77" s="202">
        <f t="shared" si="58"/>
        <v>0</v>
      </c>
      <c r="G77" s="202" t="str">
        <f t="shared" si="58"/>
        <v>date</v>
      </c>
      <c r="H77" s="202">
        <f t="shared" si="58"/>
        <v>0</v>
      </c>
      <c r="I77" s="202">
        <f t="shared" si="58"/>
        <v>0</v>
      </c>
      <c r="J77" s="202">
        <f t="shared" si="58"/>
        <v>42825</v>
      </c>
      <c r="K77" s="202">
        <f t="shared" si="58"/>
        <v>43190</v>
      </c>
      <c r="L77" s="202">
        <f t="shared" si="58"/>
        <v>43555</v>
      </c>
      <c r="M77" s="202">
        <f t="shared" si="58"/>
        <v>43921</v>
      </c>
      <c r="N77" s="202">
        <f t="shared" si="58"/>
        <v>44286</v>
      </c>
      <c r="O77" s="202">
        <f t="shared" si="58"/>
        <v>44651</v>
      </c>
      <c r="P77" s="202">
        <f t="shared" si="58"/>
        <v>45016</v>
      </c>
      <c r="Q77" s="202">
        <f t="shared" si="58"/>
        <v>45382</v>
      </c>
      <c r="R77" s="202">
        <f t="shared" si="58"/>
        <v>45747</v>
      </c>
      <c r="S77" s="202">
        <f t="shared" si="58"/>
        <v>46112</v>
      </c>
    </row>
    <row r="78" spans="1:25" s="34" customFormat="1" ht="12.75" hidden="1" outlineLevel="1">
      <c r="A78" s="159"/>
      <c r="B78" s="160"/>
      <c r="C78" s="161"/>
      <c r="D78" s="162"/>
      <c r="E78" s="6" t="str">
        <f t="shared" ref="E78:S78" si="59" xml:space="preserve"> E$15</f>
        <v>First model column flag</v>
      </c>
      <c r="F78" s="4">
        <f t="shared" si="59"/>
        <v>0</v>
      </c>
      <c r="G78" s="4" t="str">
        <f t="shared" si="59"/>
        <v>flag</v>
      </c>
      <c r="H78" s="4">
        <f t="shared" si="59"/>
        <v>0</v>
      </c>
      <c r="I78" s="4">
        <f t="shared" si="59"/>
        <v>0</v>
      </c>
      <c r="J78" s="4">
        <f t="shared" si="59"/>
        <v>1</v>
      </c>
      <c r="K78" s="4">
        <f t="shared" si="59"/>
        <v>0</v>
      </c>
      <c r="L78" s="4">
        <f t="shared" si="59"/>
        <v>0</v>
      </c>
      <c r="M78" s="4">
        <f t="shared" si="59"/>
        <v>0</v>
      </c>
      <c r="N78" s="4">
        <f t="shared" si="59"/>
        <v>0</v>
      </c>
      <c r="O78" s="4">
        <f t="shared" si="59"/>
        <v>0</v>
      </c>
      <c r="P78" s="4">
        <f t="shared" si="59"/>
        <v>0</v>
      </c>
      <c r="Q78" s="4">
        <f t="shared" si="59"/>
        <v>0</v>
      </c>
      <c r="R78" s="4">
        <f t="shared" si="59"/>
        <v>0</v>
      </c>
      <c r="S78" s="4">
        <f t="shared" si="59"/>
        <v>0</v>
      </c>
    </row>
    <row r="79" spans="1:25" s="208" customFormat="1" ht="12.75" hidden="1" outlineLevel="1">
      <c r="A79" s="223"/>
      <c r="B79" s="224"/>
      <c r="C79" s="225"/>
      <c r="D79" s="226"/>
      <c r="E79" s="207" t="s">
        <v>238</v>
      </c>
      <c r="G79" s="208" t="s">
        <v>239</v>
      </c>
      <c r="J79" s="227">
        <f xml:space="preserve"> IF(J78 = 1, $F75, IF(J77 &gt; (DATE(I79, $F76 + 1, 1) - 1), I79 + 1, I79))</f>
        <v>2017</v>
      </c>
      <c r="K79" s="227">
        <f t="shared" ref="K79:S79" si="60" xml:space="preserve"> IF(K78 = 1, $F75, IF(K77 &gt; (DATE(J79, $F76 + 1, 1) - 1), J79 + 1, J79))</f>
        <v>2018</v>
      </c>
      <c r="L79" s="227">
        <f t="shared" si="60"/>
        <v>2019</v>
      </c>
      <c r="M79" s="227">
        <f t="shared" si="60"/>
        <v>2020</v>
      </c>
      <c r="N79" s="227">
        <f t="shared" si="60"/>
        <v>2021</v>
      </c>
      <c r="O79" s="227">
        <f t="shared" si="60"/>
        <v>2022</v>
      </c>
      <c r="P79" s="227">
        <f t="shared" si="60"/>
        <v>2023</v>
      </c>
      <c r="Q79" s="227">
        <f t="shared" si="60"/>
        <v>2024</v>
      </c>
      <c r="R79" s="227">
        <f t="shared" si="60"/>
        <v>2025</v>
      </c>
      <c r="S79" s="227">
        <f t="shared" si="60"/>
        <v>2026</v>
      </c>
      <c r="T79" s="227"/>
      <c r="U79" s="227"/>
      <c r="V79" s="227"/>
      <c r="W79" s="227"/>
      <c r="X79" s="227"/>
    </row>
    <row r="80" spans="1:25" s="4" customFormat="1" ht="12.75" hidden="1" outlineLevel="1">
      <c r="A80" s="159"/>
      <c r="B80" s="160"/>
      <c r="C80" s="161"/>
      <c r="D80" s="162"/>
      <c r="E80" s="6"/>
      <c r="I80" s="34"/>
      <c r="J80" s="34"/>
      <c r="K80" s="34"/>
    </row>
    <row r="81" spans="1:11" s="229" customFormat="1" ht="12.75" collapsed="1">
      <c r="A81" s="228" t="s">
        <v>194</v>
      </c>
    </row>
    <row r="82" spans="1:11" s="24" customFormat="1" ht="12.75">
      <c r="I82" s="26"/>
      <c r="J82" s="26"/>
      <c r="K82" s="26"/>
    </row>
    <row r="83" spans="1:11" s="24" customFormat="1" ht="12.75">
      <c r="I83" s="26"/>
      <c r="J83" s="26"/>
      <c r="K83" s="26"/>
    </row>
    <row r="84" spans="1:11" s="24" customFormat="1" ht="12.75">
      <c r="I84" s="26"/>
      <c r="J84" s="26"/>
      <c r="K84" s="26"/>
    </row>
    <row r="85" spans="1:11"/>
    <row r="86" spans="1:11"/>
    <row r="87" spans="1:11"/>
    <row r="88" spans="1:11"/>
    <row r="89" spans="1:11"/>
    <row r="90" spans="1:11"/>
    <row r="91" spans="1:11"/>
    <row r="92" spans="1:11"/>
    <row r="93" spans="1:11"/>
  </sheetData>
  <conditionalFormatting sqref="F70">
    <cfRule type="cellIs" dxfId="10" priority="1" stopIfTrue="1" operator="notEqual">
      <formula>0</formula>
    </cfRule>
    <cfRule type="cellIs" dxfId="9" priority="2" stopIfTrue="1" operator="equal">
      <formula>""</formula>
    </cfRule>
  </conditionalFormatting>
  <conditionalFormatting sqref="J4:M4">
    <cfRule type="cellIs" dxfId="8" priority="3" operator="equal">
      <formula>"Post-Fcst"</formula>
    </cfRule>
    <cfRule type="cellIs" dxfId="7" priority="4" operator="equal">
      <formula>"Forecast"</formula>
    </cfRule>
    <cfRule type="cellIs" dxfId="6" priority="5" operator="equal">
      <formula>"Pre Fcst"</formula>
    </cfRule>
  </conditionalFormatting>
  <pageMargins left="0.7" right="0.7" top="0.75" bottom="0.75" header="0.3" footer="0.3"/>
  <pageSetup paperSize="9" scale="59" fitToHeight="0" orientation="landscape" r:id="rId1"/>
  <headerFooter>
    <oddHeader>&amp;LPROJECT PR19 WRFIM&amp;CSheet:&amp;A&amp;RSTRICTLY CONFIDENTIAL</oddHeader>
    <oddFooter>&amp;L&amp;F ( Printed on &amp;D at &amp;T )&amp;RPage &amp;P of &amp;N</oddFooter>
  </headerFooter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3">
    <pageSetUpPr fitToPage="1"/>
  </sheetPr>
  <dimension ref="A1:XFC360"/>
  <sheetViews>
    <sheetView showGridLines="0" defaultGridColor="0" colorId="22" zoomScale="80" zoomScaleNormal="80" workbookViewId="0">
      <pane xSplit="9" ySplit="6" topLeftCell="J7" activePane="bottomRight" state="frozen"/>
      <selection pane="topRight"/>
      <selection pane="bottomLeft"/>
      <selection pane="bottomRight"/>
    </sheetView>
  </sheetViews>
  <sheetFormatPr defaultColWidth="0" defaultRowHeight="12.75" customHeight="1" zeroHeight="1"/>
  <cols>
    <col min="1" max="4" width="1.125" style="24" customWidth="1"/>
    <col min="5" max="5" width="75.5" style="24" bestFit="1" customWidth="1"/>
    <col min="6" max="6" width="14.5" style="24" customWidth="1"/>
    <col min="7" max="7" width="12.5" style="24" customWidth="1"/>
    <col min="8" max="8" width="17.625" style="49" customWidth="1"/>
    <col min="9" max="9" width="2.625" style="24" customWidth="1"/>
    <col min="10" max="10" width="11.125" style="24" customWidth="1"/>
    <col min="11" max="11" width="11.375" style="24" customWidth="1"/>
    <col min="12" max="13" width="10.875" style="24" bestFit="1" customWidth="1"/>
    <col min="14" max="15" width="12.5" style="24" bestFit="1" customWidth="1"/>
    <col min="16" max="16" width="12.125" style="24" bestFit="1" customWidth="1"/>
    <col min="17" max="18" width="12.5" style="26" bestFit="1" customWidth="1"/>
    <col min="19" max="19" width="13.375" style="26" customWidth="1"/>
    <col min="20" max="16383" width="6.125" style="26" hidden="1"/>
    <col min="16384" max="16384" width="4.875" style="26" hidden="1"/>
  </cols>
  <sheetData>
    <row r="1" spans="1:25" s="13" customFormat="1" ht="30">
      <c r="A1" s="230" t="str">
        <f ca="1" xml:space="preserve"> RIGHT(CELL("filename", A1), LEN(CELL("filename", A1)) - SEARCH("]", CELL("filename", A1)))</f>
        <v>Water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</row>
    <row r="2" spans="1:25" s="13" customFormat="1" ht="14.25">
      <c r="A2"/>
      <c r="B2"/>
      <c r="C2"/>
      <c r="D2"/>
      <c r="E2" s="5" t="str">
        <f>Time!E$22</f>
        <v>Model Period BEG</v>
      </c>
      <c r="F2"/>
      <c r="G2"/>
      <c r="H2" s="50"/>
      <c r="I2"/>
      <c r="J2" s="9">
        <f>Time!J$22</f>
        <v>42461</v>
      </c>
      <c r="K2" s="9">
        <f>Time!K$22</f>
        <v>42826</v>
      </c>
      <c r="L2" s="9">
        <f>Time!L$22</f>
        <v>43191</v>
      </c>
      <c r="M2" s="9">
        <f>Time!M$22</f>
        <v>43556</v>
      </c>
      <c r="N2" s="9">
        <f>Time!N$22</f>
        <v>43922</v>
      </c>
      <c r="O2" s="9">
        <f>Time!O$22</f>
        <v>44287</v>
      </c>
      <c r="P2" s="9">
        <f>Time!P$22</f>
        <v>44652</v>
      </c>
      <c r="Q2" s="9">
        <f>Time!Q$22</f>
        <v>45017</v>
      </c>
      <c r="R2" s="9">
        <f>Time!R$22</f>
        <v>45383</v>
      </c>
      <c r="S2" s="9">
        <f>Time!S$22</f>
        <v>45748</v>
      </c>
    </row>
    <row r="3" spans="1:25" s="13" customFormat="1" ht="14.25">
      <c r="A3"/>
      <c r="B3"/>
      <c r="C3"/>
      <c r="D3"/>
      <c r="E3" s="5" t="str">
        <f>Time!E$23</f>
        <v>Model Period END</v>
      </c>
      <c r="F3" s="5"/>
      <c r="G3" s="5"/>
      <c r="H3" s="54"/>
      <c r="I3" s="5"/>
      <c r="J3" s="9">
        <f>Time!J$23</f>
        <v>42825</v>
      </c>
      <c r="K3" s="9">
        <f>Time!K$23</f>
        <v>43190</v>
      </c>
      <c r="L3" s="9">
        <f>Time!L$23</f>
        <v>43555</v>
      </c>
      <c r="M3" s="9">
        <f>Time!M$23</f>
        <v>43921</v>
      </c>
      <c r="N3" s="9">
        <f>Time!N$23</f>
        <v>44286</v>
      </c>
      <c r="O3" s="9">
        <f>Time!O$23</f>
        <v>44651</v>
      </c>
      <c r="P3" s="9">
        <f>Time!P$23</f>
        <v>45016</v>
      </c>
      <c r="Q3" s="9">
        <f>Time!Q$23</f>
        <v>45382</v>
      </c>
      <c r="R3" s="9">
        <f>Time!R$23</f>
        <v>45747</v>
      </c>
      <c r="S3" s="9">
        <f>Time!S$23</f>
        <v>46112</v>
      </c>
    </row>
    <row r="4" spans="1:25" s="3" customFormat="1" ht="14.25">
      <c r="A4"/>
      <c r="B4"/>
      <c r="C4"/>
      <c r="D4"/>
      <c r="E4" s="5" t="str">
        <f>Time!E$53</f>
        <v>Timeline label</v>
      </c>
      <c r="F4" s="5"/>
      <c r="G4" s="5"/>
      <c r="H4" s="54"/>
      <c r="I4" s="5"/>
      <c r="J4" s="12" t="str">
        <f>Time!J$53</f>
        <v>Pre Fcst</v>
      </c>
      <c r="K4" s="12" t="str">
        <f>Time!K$53</f>
        <v>Pre Fcst</v>
      </c>
      <c r="L4" s="12" t="str">
        <f>Time!L$53</f>
        <v>Pre Fcst</v>
      </c>
      <c r="M4" s="12" t="str">
        <f>Time!M$53</f>
        <v>Pre Fcst</v>
      </c>
      <c r="N4" s="12" t="str">
        <f>Time!N$53</f>
        <v>Forecast</v>
      </c>
      <c r="O4" s="12" t="str">
        <f>Time!O$53</f>
        <v>Forecast</v>
      </c>
      <c r="P4" s="12" t="str">
        <f>Time!P$53</f>
        <v>Forecast</v>
      </c>
      <c r="Q4" s="12" t="str">
        <f>Time!Q$53</f>
        <v>Forecast</v>
      </c>
      <c r="R4" s="12" t="str">
        <f>Time!R$53</f>
        <v>Forecast</v>
      </c>
      <c r="S4" s="12" t="str">
        <f>Time!S$53</f>
        <v>Post-Fcst</v>
      </c>
    </row>
    <row r="5" spans="1:25" s="13" customFormat="1" ht="14.25">
      <c r="A5"/>
      <c r="B5"/>
      <c r="C5"/>
      <c r="D5"/>
      <c r="E5" s="27" t="str">
        <f>Time!E$79</f>
        <v>Financial Year Ending (FYE)</v>
      </c>
      <c r="F5" s="27"/>
      <c r="G5" s="27"/>
      <c r="H5" s="55"/>
      <c r="I5" s="27"/>
      <c r="J5" s="28">
        <f>Time!J$79</f>
        <v>2017</v>
      </c>
      <c r="K5" s="28">
        <f>Time!K$79</f>
        <v>2018</v>
      </c>
      <c r="L5" s="28">
        <f>Time!L$79</f>
        <v>2019</v>
      </c>
      <c r="M5" s="28">
        <f>Time!M$79</f>
        <v>2020</v>
      </c>
      <c r="N5" s="28">
        <f>Time!N$79</f>
        <v>2021</v>
      </c>
      <c r="O5" s="28">
        <f>Time!O$79</f>
        <v>2022</v>
      </c>
      <c r="P5" s="28">
        <f>Time!P$79</f>
        <v>2023</v>
      </c>
      <c r="Q5" s="28">
        <f>Time!Q$79</f>
        <v>2024</v>
      </c>
      <c r="R5" s="28">
        <f>Time!R$79</f>
        <v>2025</v>
      </c>
      <c r="S5" s="28">
        <f>Time!S$79</f>
        <v>2026</v>
      </c>
    </row>
    <row r="6" spans="1:25" s="3" customFormat="1" ht="14.25">
      <c r="A6"/>
      <c r="B6"/>
      <c r="C6"/>
      <c r="D6"/>
      <c r="E6" s="3" t="str">
        <f>Time!E$11</f>
        <v>Model column counter</v>
      </c>
      <c r="F6" s="11" t="s">
        <v>171</v>
      </c>
      <c r="G6" s="11" t="s">
        <v>172</v>
      </c>
      <c r="H6" s="56" t="s">
        <v>195</v>
      </c>
      <c r="J6" s="3">
        <f>Time!J$11</f>
        <v>1</v>
      </c>
      <c r="K6" s="3">
        <f>Time!K$11</f>
        <v>2</v>
      </c>
      <c r="L6" s="3">
        <f>Time!L$11</f>
        <v>3</v>
      </c>
      <c r="M6" s="3">
        <f>Time!M$11</f>
        <v>4</v>
      </c>
      <c r="N6" s="3">
        <f>Time!N$11</f>
        <v>5</v>
      </c>
      <c r="O6" s="3">
        <f>Time!O$11</f>
        <v>6</v>
      </c>
      <c r="P6" s="3">
        <f>Time!P$11</f>
        <v>7</v>
      </c>
      <c r="Q6" s="3">
        <f>Time!Q$11</f>
        <v>8</v>
      </c>
      <c r="R6" s="3">
        <f>Time!R$11</f>
        <v>9</v>
      </c>
      <c r="S6" s="3">
        <f>Time!S$11</f>
        <v>10</v>
      </c>
    </row>
    <row r="7" spans="1:25" s="3" customFormat="1" ht="14.25">
      <c r="A7"/>
      <c r="B7"/>
      <c r="C7"/>
      <c r="D7"/>
      <c r="F7" s="11"/>
      <c r="G7" s="11"/>
      <c r="H7" s="56"/>
    </row>
    <row r="8" spans="1:25" s="3" customFormat="1" ht="15">
      <c r="A8" s="37" t="s">
        <v>196</v>
      </c>
      <c r="B8" s="35"/>
      <c r="C8" s="35"/>
      <c r="D8" s="35"/>
      <c r="E8" s="35"/>
      <c r="F8" s="35"/>
      <c r="G8" s="36"/>
      <c r="H8" s="57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</row>
    <row r="9" spans="1:25" s="3" customFormat="1" ht="15">
      <c r="A9" s="42"/>
      <c r="B9" s="43"/>
      <c r="C9" s="43"/>
      <c r="D9" s="43"/>
      <c r="E9" s="43"/>
      <c r="F9" s="43"/>
      <c r="H9" s="58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</row>
    <row r="10" spans="1:25" s="46" customFormat="1" ht="14.25">
      <c r="A10" s="40"/>
      <c r="B10" s="40"/>
      <c r="C10" s="40"/>
      <c r="D10" s="40"/>
      <c r="E10" s="46" t="str">
        <f xml:space="preserve"> InpRows!E$10</f>
        <v>Forecast number of new properties connected to water services (FC)</v>
      </c>
      <c r="F10" s="46">
        <f xml:space="preserve"> InpRows!F$10</f>
        <v>0</v>
      </c>
      <c r="G10" s="46" t="str">
        <f xml:space="preserve"> InpRows!G$10</f>
        <v>Number</v>
      </c>
      <c r="H10" s="258">
        <f xml:space="preserve"> InpRows!H$10</f>
        <v>76946.576903694309</v>
      </c>
      <c r="I10" s="46">
        <f xml:space="preserve"> InpRows!I$10</f>
        <v>0</v>
      </c>
      <c r="J10" s="46">
        <f xml:space="preserve"> InpRows!J$10</f>
        <v>0</v>
      </c>
      <c r="K10" s="46">
        <f xml:space="preserve"> InpRows!K$10</f>
        <v>0</v>
      </c>
      <c r="L10" s="46">
        <f xml:space="preserve"> InpRows!L$10</f>
        <v>0</v>
      </c>
      <c r="M10" s="46">
        <f xml:space="preserve"> InpRows!M$10</f>
        <v>0</v>
      </c>
      <c r="N10" s="258">
        <f xml:space="preserve"> InpRows!N$10</f>
        <v>15967.468965313397</v>
      </c>
      <c r="O10" s="258">
        <f xml:space="preserve"> InpRows!O$10</f>
        <v>14980.485860795714</v>
      </c>
      <c r="P10" s="258">
        <f xml:space="preserve"> InpRows!P$10</f>
        <v>16359.824679182377</v>
      </c>
      <c r="Q10" s="258">
        <f xml:space="preserve"> InpRows!Q$10</f>
        <v>14972.526145671029</v>
      </c>
      <c r="R10" s="258">
        <f xml:space="preserve"> InpRows!R$10</f>
        <v>14666.271252731793</v>
      </c>
      <c r="S10" s="46">
        <f xml:space="preserve"> InpRows!S$10</f>
        <v>0</v>
      </c>
    </row>
    <row r="11" spans="1:25" s="41" customFormat="1" ht="14.25">
      <c r="A11" s="40"/>
      <c r="B11" s="40"/>
      <c r="C11" s="40"/>
      <c r="D11" s="40"/>
      <c r="E11" s="46" t="str">
        <f xml:space="preserve"> InpRows!E$12</f>
        <v>Actual number of new properties connected to water services (AC)</v>
      </c>
      <c r="F11" s="46">
        <f xml:space="preserve"> InpRows!F$12</f>
        <v>0</v>
      </c>
      <c r="G11" s="46" t="str">
        <f xml:space="preserve"> InpRows!G$12</f>
        <v>Number</v>
      </c>
      <c r="H11" s="261">
        <f xml:space="preserve"> InpRows!H$12</f>
        <v>133858</v>
      </c>
      <c r="I11" s="261">
        <f xml:space="preserve"> InpRows!I$12</f>
        <v>0</v>
      </c>
      <c r="J11" s="261">
        <f xml:space="preserve"> InpRows!J$12</f>
        <v>0</v>
      </c>
      <c r="K11" s="261">
        <f xml:space="preserve"> InpRows!K$12</f>
        <v>0</v>
      </c>
      <c r="L11" s="261">
        <f xml:space="preserve"> InpRows!L$12</f>
        <v>0</v>
      </c>
      <c r="M11" s="261">
        <f xml:space="preserve"> InpRows!M$12</f>
        <v>0</v>
      </c>
      <c r="N11" s="261">
        <f xml:space="preserve"> InpRows!N$12</f>
        <v>27423</v>
      </c>
      <c r="O11" s="261">
        <f xml:space="preserve"> InpRows!O$12</f>
        <v>27129</v>
      </c>
      <c r="P11" s="261">
        <f xml:space="preserve"> InpRows!P$12</f>
        <v>25865</v>
      </c>
      <c r="Q11" s="261">
        <f xml:space="preserve"> InpRows!Q$12</f>
        <v>25617</v>
      </c>
      <c r="R11" s="261">
        <f xml:space="preserve"> InpRows!R$12</f>
        <v>27824</v>
      </c>
      <c r="S11" s="261">
        <f xml:space="preserve"> InpRows!S$12</f>
        <v>0</v>
      </c>
    </row>
    <row r="12" spans="1:25" s="53" customFormat="1" ht="14.25">
      <c r="A12" s="47"/>
      <c r="B12" s="47"/>
      <c r="C12" s="47"/>
      <c r="D12" s="47"/>
      <c r="E12" s="34" t="s">
        <v>240</v>
      </c>
      <c r="F12" s="34"/>
      <c r="G12" s="46" t="str">
        <f xml:space="preserve"> InpRows!G$12</f>
        <v>Number</v>
      </c>
      <c r="H12" s="52">
        <f xml:space="preserve"> SUM( J12:S12 )</f>
        <v>56911.423096305691</v>
      </c>
      <c r="I12" s="34"/>
      <c r="J12" s="265">
        <f xml:space="preserve"> J11 - J10</f>
        <v>0</v>
      </c>
      <c r="K12" s="265">
        <f t="shared" ref="K12:S12" si="0" xml:space="preserve"> K11 - K10</f>
        <v>0</v>
      </c>
      <c r="L12" s="265">
        <f t="shared" si="0"/>
        <v>0</v>
      </c>
      <c r="M12" s="265">
        <f t="shared" si="0"/>
        <v>0</v>
      </c>
      <c r="N12" s="265">
        <f xml:space="preserve"> N11 - N10</f>
        <v>11455.531034686603</v>
      </c>
      <c r="O12" s="265">
        <f t="shared" si="0"/>
        <v>12148.514139204286</v>
      </c>
      <c r="P12" s="265">
        <f t="shared" si="0"/>
        <v>9505.1753208176233</v>
      </c>
      <c r="Q12" s="265">
        <f t="shared" si="0"/>
        <v>10644.473854328971</v>
      </c>
      <c r="R12" s="265">
        <f t="shared" si="0"/>
        <v>13157.728747268207</v>
      </c>
      <c r="S12" s="265">
        <f t="shared" si="0"/>
        <v>0</v>
      </c>
    </row>
    <row r="13" spans="1:25" s="53" customFormat="1" ht="14.25">
      <c r="A13" s="47"/>
      <c r="B13" s="47"/>
      <c r="C13" s="47"/>
      <c r="D13" s="47"/>
      <c r="E13" s="34"/>
      <c r="F13" s="34"/>
      <c r="G13" s="26"/>
      <c r="H13" s="52"/>
      <c r="I13" s="34"/>
      <c r="J13" s="34"/>
      <c r="K13" s="34"/>
      <c r="L13" s="34"/>
      <c r="M13" s="34"/>
      <c r="N13" s="52"/>
      <c r="O13" s="52"/>
      <c r="P13" s="52"/>
      <c r="Q13" s="52"/>
      <c r="R13" s="52"/>
      <c r="S13" s="34"/>
    </row>
    <row r="14" spans="1:25" s="41" customFormat="1" ht="14.25">
      <c r="A14" s="40"/>
      <c r="B14" s="40"/>
      <c r="C14" s="40"/>
      <c r="D14" s="40"/>
      <c r="E14" s="46" t="str">
        <f xml:space="preserve"> InpRows!E$14</f>
        <v>Revenue per connection (Unit Rate) – water (2017-18 FYA CPIH deflated prices)</v>
      </c>
      <c r="F14" s="46">
        <f xml:space="preserve"> InpRows!F$14</f>
        <v>0</v>
      </c>
      <c r="G14" s="46" t="str">
        <f xml:space="preserve"> InpRows!G$14</f>
        <v>£/property</v>
      </c>
      <c r="H14" s="46">
        <f xml:space="preserve"> InpRows!H$14</f>
        <v>0</v>
      </c>
      <c r="I14" s="46">
        <f xml:space="preserve"> InpRows!I$14</f>
        <v>0</v>
      </c>
      <c r="J14" s="258">
        <f xml:space="preserve"> InpRows!J$14</f>
        <v>0</v>
      </c>
      <c r="K14" s="258">
        <f xml:space="preserve"> InpRows!K$14</f>
        <v>0</v>
      </c>
      <c r="L14" s="258">
        <f xml:space="preserve"> InpRows!L$14</f>
        <v>0</v>
      </c>
      <c r="M14" s="258">
        <f xml:space="preserve"> InpRows!M$14</f>
        <v>0</v>
      </c>
      <c r="N14" s="258">
        <f xml:space="preserve"> InpRows!N$14</f>
        <v>1052.2810319232001</v>
      </c>
      <c r="O14" s="258">
        <f xml:space="preserve"> InpRows!O$14</f>
        <v>1045.03489043374</v>
      </c>
      <c r="P14" s="258">
        <f xml:space="preserve"> InpRows!P$14</f>
        <v>1039.0137678772601</v>
      </c>
      <c r="Q14" s="258">
        <f xml:space="preserve"> InpRows!Q$14</f>
        <v>1050.1737609055699</v>
      </c>
      <c r="R14" s="258">
        <f xml:space="preserve"> InpRows!R$14</f>
        <v>1062.6328026998699</v>
      </c>
      <c r="S14" s="258">
        <f xml:space="preserve"> InpRows!S$14</f>
        <v>0</v>
      </c>
    </row>
    <row r="15" spans="1:25" s="41" customFormat="1" ht="14.25">
      <c r="A15" s="40"/>
      <c r="B15" s="40"/>
      <c r="C15" s="40"/>
      <c r="D15" s="40"/>
      <c r="E15" s="46" t="str">
        <f xml:space="preserve"> InpCol!E$32</f>
        <v>Units in a million</v>
      </c>
      <c r="F15" s="46">
        <f xml:space="preserve"> InpCol!F$32</f>
        <v>1000000</v>
      </c>
      <c r="G15" s="46" t="str">
        <f xml:space="preserve"> InpCol!G$32</f>
        <v>#</v>
      </c>
      <c r="H15" s="261">
        <f xml:space="preserve"> InpCol!H$32</f>
        <v>0</v>
      </c>
      <c r="I15" s="261">
        <f xml:space="preserve"> InpCol!I$32</f>
        <v>0</v>
      </c>
      <c r="J15" s="261">
        <f xml:space="preserve"> InpCol!J$32</f>
        <v>0</v>
      </c>
      <c r="K15" s="261">
        <f xml:space="preserve"> InpCol!K$32</f>
        <v>0</v>
      </c>
      <c r="L15" s="261">
        <f xml:space="preserve"> InpCol!L$32</f>
        <v>0</v>
      </c>
      <c r="M15" s="261">
        <f xml:space="preserve"> InpCol!M$32</f>
        <v>0</v>
      </c>
      <c r="N15" s="261">
        <f xml:space="preserve"> InpCol!N$32</f>
        <v>0</v>
      </c>
      <c r="O15" s="261">
        <f xml:space="preserve"> InpCol!O$32</f>
        <v>0</v>
      </c>
      <c r="P15" s="261">
        <f xml:space="preserve"> InpCol!P$32</f>
        <v>0</v>
      </c>
      <c r="Q15" s="261">
        <f xml:space="preserve"> InpCol!Q$32</f>
        <v>0</v>
      </c>
      <c r="R15" s="261">
        <f xml:space="preserve"> InpCol!R$32</f>
        <v>0</v>
      </c>
      <c r="S15" s="261">
        <f xml:space="preserve"> InpCol!S$32</f>
        <v>0</v>
      </c>
    </row>
    <row r="16" spans="1:25" s="13" customFormat="1" ht="14.25">
      <c r="A16"/>
      <c r="B16"/>
      <c r="C16"/>
      <c r="D16"/>
      <c r="E16" s="24" t="str">
        <f xml:space="preserve"> E$12</f>
        <v>Difference in volume between actual and forecast figures for water services</v>
      </c>
      <c r="F16" s="24">
        <f t="shared" ref="F16:S16" si="1" xml:space="preserve"> F$12</f>
        <v>0</v>
      </c>
      <c r="G16" s="24" t="str">
        <f t="shared" si="1"/>
        <v>Number</v>
      </c>
      <c r="H16" s="262">
        <f t="shared" si="1"/>
        <v>56911.423096305691</v>
      </c>
      <c r="I16" s="262">
        <f t="shared" si="1"/>
        <v>0</v>
      </c>
      <c r="J16" s="262">
        <f t="shared" si="1"/>
        <v>0</v>
      </c>
      <c r="K16" s="262">
        <f t="shared" si="1"/>
        <v>0</v>
      </c>
      <c r="L16" s="262">
        <f t="shared" si="1"/>
        <v>0</v>
      </c>
      <c r="M16" s="262">
        <f t="shared" si="1"/>
        <v>0</v>
      </c>
      <c r="N16" s="262">
        <f t="shared" si="1"/>
        <v>11455.531034686603</v>
      </c>
      <c r="O16" s="262">
        <f t="shared" si="1"/>
        <v>12148.514139204286</v>
      </c>
      <c r="P16" s="262">
        <f t="shared" si="1"/>
        <v>9505.1753208176233</v>
      </c>
      <c r="Q16" s="262">
        <f t="shared" si="1"/>
        <v>10644.473854328971</v>
      </c>
      <c r="R16" s="262">
        <f t="shared" si="1"/>
        <v>13157.728747268207</v>
      </c>
      <c r="S16" s="262">
        <f t="shared" si="1"/>
        <v>0</v>
      </c>
    </row>
    <row r="17" spans="1:19">
      <c r="A17" s="26"/>
      <c r="B17" s="26"/>
      <c r="C17" s="26"/>
      <c r="D17" s="26"/>
      <c r="E17" s="26" t="s">
        <v>241</v>
      </c>
      <c r="F17" s="26"/>
      <c r="G17" s="26" t="s">
        <v>84</v>
      </c>
      <c r="H17" s="263">
        <f>SUM(J17:XFD17)</f>
        <v>59.78644850155694</v>
      </c>
      <c r="I17" s="263"/>
      <c r="J17" s="263">
        <f xml:space="preserve"> J14 * J16 / $F$15</f>
        <v>0</v>
      </c>
      <c r="K17" s="263">
        <f t="shared" ref="K17:S17" si="2" xml:space="preserve"> K14 * K16 / $F$15</f>
        <v>0</v>
      </c>
      <c r="L17" s="263">
        <f t="shared" si="2"/>
        <v>0</v>
      </c>
      <c r="M17" s="263">
        <f t="shared" si="2"/>
        <v>0</v>
      </c>
      <c r="N17" s="263">
        <f t="shared" si="2"/>
        <v>12.054438018408263</v>
      </c>
      <c r="O17" s="263">
        <f t="shared" si="2"/>
        <v>12.695621142396092</v>
      </c>
      <c r="P17" s="263">
        <f t="shared" si="2"/>
        <v>9.876008024416663</v>
      </c>
      <c r="Q17" s="263">
        <f t="shared" si="2"/>
        <v>11.178547140461664</v>
      </c>
      <c r="R17" s="263">
        <f t="shared" si="2"/>
        <v>13.981834175874264</v>
      </c>
      <c r="S17" s="263">
        <f t="shared" si="2"/>
        <v>0</v>
      </c>
    </row>
    <row r="18" spans="1:19" s="13" customFormat="1" ht="14.25">
      <c r="A18"/>
      <c r="B18"/>
      <c r="C18"/>
      <c r="D18"/>
      <c r="E18"/>
      <c r="F18"/>
      <c r="G18"/>
      <c r="H18" s="50"/>
      <c r="I18"/>
      <c r="J18"/>
      <c r="K18"/>
      <c r="L18"/>
      <c r="M18"/>
      <c r="N18"/>
      <c r="O18"/>
      <c r="P18"/>
    </row>
    <row r="19" spans="1:19" s="51" customFormat="1">
      <c r="A19" s="46"/>
      <c r="B19" s="46"/>
      <c r="C19" s="46"/>
      <c r="D19" s="46"/>
      <c r="E19" s="46" t="str">
        <f xml:space="preserve"> InpCol!E$28</f>
        <v>Discount rate</v>
      </c>
      <c r="F19" s="59">
        <f xml:space="preserve"> InpCol!F$28</f>
        <v>2.92E-2</v>
      </c>
      <c r="G19" s="46" t="str">
        <f xml:space="preserve"> InpCol!G$28</f>
        <v>%</v>
      </c>
      <c r="H19" s="46">
        <f xml:space="preserve"> InpCol!H$28</f>
        <v>0</v>
      </c>
      <c r="I19" s="46">
        <f xml:space="preserve"> InpCol!I$28</f>
        <v>0</v>
      </c>
      <c r="J19" s="46">
        <f xml:space="preserve"> InpCol!J$28</f>
        <v>0</v>
      </c>
      <c r="K19" s="46">
        <f xml:space="preserve"> InpCol!K$28</f>
        <v>0</v>
      </c>
      <c r="L19" s="46">
        <f xml:space="preserve"> InpCol!L$28</f>
        <v>0</v>
      </c>
      <c r="M19" s="46">
        <f xml:space="preserve"> InpCol!M$28</f>
        <v>0</v>
      </c>
      <c r="N19" s="46">
        <f xml:space="preserve"> InpCol!N$28</f>
        <v>0</v>
      </c>
      <c r="O19" s="46">
        <f xml:space="preserve"> InpCol!O$28</f>
        <v>0</v>
      </c>
      <c r="P19" s="46">
        <f xml:space="preserve"> InpCol!P$28</f>
        <v>0</v>
      </c>
      <c r="Q19" s="46">
        <f xml:space="preserve"> InpCol!Q$28</f>
        <v>0</v>
      </c>
      <c r="R19" s="46">
        <f xml:space="preserve"> InpCol!R$28</f>
        <v>0</v>
      </c>
      <c r="S19" s="46">
        <f xml:space="preserve"> InpCol!S$28</f>
        <v>0</v>
      </c>
    </row>
    <row r="20" spans="1:19" s="51" customFormat="1">
      <c r="A20" s="46"/>
      <c r="B20" s="46"/>
      <c r="C20" s="46"/>
      <c r="D20" s="46"/>
      <c r="E20" s="46" t="str">
        <f xml:space="preserve"> InpCol!E$21</f>
        <v>Last forecast date</v>
      </c>
      <c r="F20" s="237">
        <f xml:space="preserve"> InpCol!F$21</f>
        <v>45747</v>
      </c>
      <c r="G20" s="46" t="str">
        <f xml:space="preserve"> InpCol!G$21</f>
        <v>date</v>
      </c>
      <c r="H20" s="46">
        <f xml:space="preserve"> InpCol!H$21</f>
        <v>0</v>
      </c>
      <c r="I20" s="46">
        <f xml:space="preserve"> InpCol!I$21</f>
        <v>0</v>
      </c>
      <c r="J20" s="46">
        <f xml:space="preserve"> InpCol!J$21</f>
        <v>0</v>
      </c>
      <c r="K20" s="46">
        <f xml:space="preserve"> InpCol!K$21</f>
        <v>0</v>
      </c>
      <c r="L20" s="46">
        <f xml:space="preserve"> InpCol!L$21</f>
        <v>0</v>
      </c>
      <c r="M20" s="46">
        <f xml:space="preserve"> InpCol!M$21</f>
        <v>0</v>
      </c>
      <c r="N20" s="46">
        <f xml:space="preserve"> InpCol!N$21</f>
        <v>0</v>
      </c>
      <c r="O20" s="46">
        <f xml:space="preserve"> InpCol!O$21</f>
        <v>0</v>
      </c>
      <c r="P20" s="46">
        <f xml:space="preserve"> InpCol!P$21</f>
        <v>0</v>
      </c>
      <c r="Q20" s="46">
        <f xml:space="preserve"> InpCol!Q$21</f>
        <v>0</v>
      </c>
      <c r="R20" s="46">
        <f xml:space="preserve"> InpCol!R$21</f>
        <v>0</v>
      </c>
      <c r="S20" s="46">
        <f xml:space="preserve"> InpCol!S$21</f>
        <v>0</v>
      </c>
    </row>
    <row r="21" spans="1:19" s="51" customFormat="1">
      <c r="A21" s="46"/>
      <c r="B21" s="46"/>
      <c r="C21" s="46"/>
      <c r="D21" s="46"/>
      <c r="E21" s="260" t="str">
        <f xml:space="preserve"> Time!E$49</f>
        <v>Forecast period counter</v>
      </c>
      <c r="F21" s="51">
        <f xml:space="preserve"> Time!F$49</f>
        <v>0</v>
      </c>
      <c r="G21" s="51" t="str">
        <f xml:space="preserve"> Time!G$49</f>
        <v>flag</v>
      </c>
      <c r="H21" s="51">
        <f xml:space="preserve"> Time!H$49</f>
        <v>15</v>
      </c>
      <c r="I21" s="51">
        <f xml:space="preserve"> Time!I$49</f>
        <v>0</v>
      </c>
      <c r="J21" s="51">
        <f xml:space="preserve"> Time!J$49</f>
        <v>0</v>
      </c>
      <c r="K21" s="51">
        <f xml:space="preserve"> Time!K$49</f>
        <v>0</v>
      </c>
      <c r="L21" s="51">
        <f xml:space="preserve"> Time!L$49</f>
        <v>0</v>
      </c>
      <c r="M21" s="51">
        <f xml:space="preserve"> Time!M$49</f>
        <v>0</v>
      </c>
      <c r="N21" s="51">
        <f xml:space="preserve"> Time!N$49</f>
        <v>1</v>
      </c>
      <c r="O21" s="51">
        <f xml:space="preserve"> Time!O$49</f>
        <v>2</v>
      </c>
      <c r="P21" s="51">
        <f xml:space="preserve"> Time!P$49</f>
        <v>3</v>
      </c>
      <c r="Q21" s="51">
        <f xml:space="preserve"> Time!Q$49</f>
        <v>4</v>
      </c>
      <c r="R21" s="51">
        <f xml:space="preserve"> Time!R$49</f>
        <v>5</v>
      </c>
      <c r="S21" s="51">
        <f xml:space="preserve"> Time!S$49</f>
        <v>0</v>
      </c>
    </row>
    <row r="22" spans="1:19" s="51" customFormat="1">
      <c r="A22" s="46"/>
      <c r="B22" s="46"/>
      <c r="C22" s="46"/>
      <c r="D22" s="46"/>
      <c r="E22" s="219" t="str">
        <f xml:space="preserve"> Time!E$45</f>
        <v>Forecast Period Flag</v>
      </c>
      <c r="F22" s="51">
        <f xml:space="preserve"> Time!F$45</f>
        <v>0</v>
      </c>
      <c r="G22" s="51" t="str">
        <f xml:space="preserve"> Time!G$45</f>
        <v>flag</v>
      </c>
      <c r="H22" s="51">
        <f xml:space="preserve"> Time!H$45</f>
        <v>5</v>
      </c>
      <c r="I22" s="51">
        <f xml:space="preserve"> Time!I$45</f>
        <v>0</v>
      </c>
      <c r="J22" s="51">
        <f xml:space="preserve"> Time!J$45</f>
        <v>0</v>
      </c>
      <c r="K22" s="51">
        <f xml:space="preserve"> Time!K$45</f>
        <v>0</v>
      </c>
      <c r="L22" s="51">
        <f xml:space="preserve"> Time!L$45</f>
        <v>0</v>
      </c>
      <c r="M22" s="51">
        <f xml:space="preserve"> Time!M$45</f>
        <v>0</v>
      </c>
      <c r="N22" s="51">
        <f xml:space="preserve"> Time!N$45</f>
        <v>1</v>
      </c>
      <c r="O22" s="51">
        <f xml:space="preserve"> Time!O$45</f>
        <v>1</v>
      </c>
      <c r="P22" s="51">
        <f xml:space="preserve"> Time!P$45</f>
        <v>1</v>
      </c>
      <c r="Q22" s="51">
        <f xml:space="preserve"> Time!Q$45</f>
        <v>1</v>
      </c>
      <c r="R22" s="51">
        <f xml:space="preserve"> Time!R$45</f>
        <v>1</v>
      </c>
      <c r="S22" s="51">
        <f xml:space="preserve"> Time!S$45</f>
        <v>0</v>
      </c>
    </row>
    <row r="23" spans="1:19" s="263" customFormat="1">
      <c r="A23" s="262"/>
      <c r="B23" s="262"/>
      <c r="C23" s="262"/>
      <c r="D23" s="262"/>
      <c r="E23" s="262" t="str">
        <f xml:space="preserve"> E$17</f>
        <v>Developer services revenue adjustment factor (DSRA) - water (2017-18 FYA CPIH deflated prices)</v>
      </c>
      <c r="F23" s="262">
        <f t="shared" ref="F23:S23" si="3" xml:space="preserve"> F$17</f>
        <v>0</v>
      </c>
      <c r="G23" s="262" t="str">
        <f t="shared" si="3"/>
        <v>£m</v>
      </c>
      <c r="H23" s="262">
        <f t="shared" si="3"/>
        <v>59.78644850155694</v>
      </c>
      <c r="I23" s="262">
        <f t="shared" si="3"/>
        <v>0</v>
      </c>
      <c r="J23" s="262">
        <f t="shared" si="3"/>
        <v>0</v>
      </c>
      <c r="K23" s="262">
        <f t="shared" si="3"/>
        <v>0</v>
      </c>
      <c r="L23" s="262">
        <f t="shared" si="3"/>
        <v>0</v>
      </c>
      <c r="M23" s="262">
        <f t="shared" si="3"/>
        <v>0</v>
      </c>
      <c r="N23" s="262">
        <f t="shared" si="3"/>
        <v>12.054438018408263</v>
      </c>
      <c r="O23" s="262">
        <f t="shared" si="3"/>
        <v>12.695621142396092</v>
      </c>
      <c r="P23" s="262">
        <f t="shared" si="3"/>
        <v>9.876008024416663</v>
      </c>
      <c r="Q23" s="262">
        <f t="shared" si="3"/>
        <v>11.178547140461664</v>
      </c>
      <c r="R23" s="262">
        <f t="shared" si="3"/>
        <v>13.981834175874264</v>
      </c>
      <c r="S23" s="262">
        <f t="shared" si="3"/>
        <v>0</v>
      </c>
    </row>
    <row r="24" spans="1:19" s="263" customFormat="1" ht="13.5" thickBot="1">
      <c r="A24" s="262"/>
      <c r="B24" s="262"/>
      <c r="C24" s="262"/>
      <c r="E24" s="270" t="s">
        <v>242</v>
      </c>
      <c r="F24" s="271"/>
      <c r="G24" s="271" t="s">
        <v>84</v>
      </c>
      <c r="H24" s="271">
        <f xml:space="preserve"> SUM( J24:S24 )</f>
        <v>63.313804687344053</v>
      </c>
      <c r="I24" s="264"/>
      <c r="J24" s="264">
        <f xml:space="preserve"> J22 * J23 * ( 1 + $F$19 ) ^ ( $H$22 - J21 )</f>
        <v>0</v>
      </c>
      <c r="K24" s="264">
        <f t="shared" ref="K24:S24" si="4" xml:space="preserve"> K22 * K23 * ( 1 + $F$19 ) ^ ( $H$22 - K21 )</f>
        <v>0</v>
      </c>
      <c r="L24" s="264">
        <f t="shared" si="4"/>
        <v>0</v>
      </c>
      <c r="M24" s="264">
        <f t="shared" si="4"/>
        <v>0</v>
      </c>
      <c r="N24" s="264">
        <f t="shared" si="4"/>
        <v>13.525274200282775</v>
      </c>
      <c r="O24" s="264">
        <f t="shared" si="4"/>
        <v>13.840548021699341</v>
      </c>
      <c r="P24" s="264">
        <f t="shared" si="4"/>
        <v>10.461187572524532</v>
      </c>
      <c r="Q24" s="264">
        <f t="shared" si="4"/>
        <v>11.504960716963144</v>
      </c>
      <c r="R24" s="264">
        <f t="shared" si="4"/>
        <v>13.981834175874264</v>
      </c>
      <c r="S24" s="264">
        <f t="shared" si="4"/>
        <v>0</v>
      </c>
    </row>
    <row r="25" spans="1:19" ht="12.75" customHeight="1" thickTop="1">
      <c r="A25" s="26"/>
      <c r="B25" s="26"/>
      <c r="C25" s="26"/>
      <c r="D25" s="26"/>
      <c r="E25" s="31"/>
      <c r="F25" s="60"/>
      <c r="H25" s="24"/>
    </row>
    <row r="26" spans="1:19" ht="15">
      <c r="A26" s="39" t="s">
        <v>194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</row>
    <row r="27" spans="1:19" customFormat="1" ht="14.25" hidden="1"/>
    <row r="28" spans="1:19" customFormat="1" ht="14.25" hidden="1"/>
    <row r="29" spans="1:19" customFormat="1" ht="14.25" hidden="1"/>
    <row r="30" spans="1:19" customFormat="1" ht="14.25" hidden="1"/>
    <row r="31" spans="1:19" customFormat="1" ht="14.25" hidden="1"/>
    <row r="32" spans="1:19" customFormat="1" ht="14.25" hidden="1"/>
    <row r="33" customFormat="1" ht="14.25" hidden="1"/>
    <row r="34" customFormat="1" ht="14.25" hidden="1"/>
    <row r="35" customFormat="1" ht="14.25" hidden="1"/>
    <row r="36" customFormat="1" ht="14.25" hidden="1"/>
    <row r="37" customFormat="1" ht="14.25" hidden="1"/>
    <row r="38" customFormat="1" ht="14.25" hidden="1"/>
    <row r="39" customFormat="1" ht="12.75" hidden="1" customHeight="1"/>
    <row r="40" customFormat="1" ht="14.25" hidden="1"/>
    <row r="41" customFormat="1" ht="14.25" hidden="1"/>
    <row r="42" customFormat="1" ht="14.25" hidden="1"/>
    <row r="43" customFormat="1" ht="14.25" hidden="1"/>
    <row r="44" customFormat="1" ht="14.25" hidden="1"/>
    <row r="45" customFormat="1" ht="14.25" hidden="1"/>
    <row r="46" customFormat="1" ht="14.25" hidden="1"/>
    <row r="47" customFormat="1" ht="14.25" hidden="1"/>
    <row r="48" customFormat="1" ht="14.25" hidden="1"/>
    <row r="49" customFormat="1" ht="14.25" hidden="1"/>
    <row r="50" customFormat="1" ht="14.25" hidden="1"/>
    <row r="51" customFormat="1" ht="14.25" hidden="1"/>
    <row r="52" customFormat="1" ht="14.25" hidden="1"/>
    <row r="53" customFormat="1" ht="14.25" hidden="1"/>
    <row r="54" customFormat="1" ht="14.25" hidden="1"/>
    <row r="55" customFormat="1" ht="14.25" hidden="1"/>
    <row r="56" customFormat="1" ht="14.25" hidden="1"/>
    <row r="57" customFormat="1" ht="14.25" hidden="1"/>
    <row r="58" customFormat="1" ht="14.25" hidden="1"/>
    <row r="59" customFormat="1" ht="14.25" hidden="1"/>
    <row r="60" customFormat="1" ht="14.25" hidden="1"/>
    <row r="61" customFormat="1" ht="14.25" hidden="1"/>
    <row r="62" customFormat="1" ht="14.25" hidden="1"/>
    <row r="63" customFormat="1" ht="14.25" hidden="1"/>
    <row r="64" customFormat="1" ht="14.25" hidden="1"/>
    <row r="65" customFormat="1" ht="14.25" hidden="1"/>
    <row r="66" customFormat="1" ht="14.25" hidden="1"/>
    <row r="67" customFormat="1" ht="14.25" hidden="1"/>
    <row r="68" customFormat="1" ht="14.25" hidden="1"/>
    <row r="69" customFormat="1" ht="14.25" hidden="1"/>
    <row r="70" customFormat="1" ht="14.25" hidden="1"/>
    <row r="71" customFormat="1" ht="14.25" hidden="1"/>
    <row r="72" customFormat="1" ht="14.25" hidden="1"/>
    <row r="73" customFormat="1" ht="14.25" hidden="1"/>
    <row r="74" customFormat="1" ht="14.25" hidden="1"/>
    <row r="75" customFormat="1" ht="14.25" hidden="1"/>
    <row r="76" customFormat="1" ht="14.25" hidden="1"/>
    <row r="77" customFormat="1" ht="14.25" hidden="1"/>
    <row r="78" customFormat="1" ht="14.25" hidden="1"/>
    <row r="79" customFormat="1" ht="14.25" hidden="1"/>
    <row r="80" customFormat="1" ht="14.25" hidden="1"/>
    <row r="81" customFormat="1" ht="14.25" hidden="1"/>
    <row r="82" customFormat="1" ht="14.25" hidden="1"/>
    <row r="83" customFormat="1" ht="14.25" hidden="1"/>
    <row r="84" customFormat="1" ht="14.25" hidden="1"/>
    <row r="85" customFormat="1" ht="14.25" hidden="1"/>
    <row r="86" customFormat="1" ht="14.25" hidden="1"/>
    <row r="87" customFormat="1" ht="14.25" hidden="1"/>
    <row r="88" customFormat="1" ht="14.25" hidden="1"/>
    <row r="89" customFormat="1" ht="14.25" hidden="1"/>
    <row r="90" customFormat="1" ht="14.25" hidden="1"/>
    <row r="91" customFormat="1" ht="14.25" hidden="1"/>
    <row r="92" customFormat="1" ht="14.25" hidden="1"/>
    <row r="93" customFormat="1" ht="14.25" hidden="1"/>
    <row r="94" customFormat="1" ht="14.25" hidden="1"/>
    <row r="95" customFormat="1" ht="14.25" hidden="1"/>
    <row r="96" customFormat="1" ht="14.25" hidden="1"/>
    <row r="97" customFormat="1" ht="14.25" hidden="1"/>
    <row r="98" customFormat="1" ht="14.25" hidden="1"/>
    <row r="99" customFormat="1" ht="14.25" hidden="1"/>
    <row r="100" customFormat="1" ht="14.25" hidden="1"/>
    <row r="101" customFormat="1" ht="14.25" hidden="1"/>
    <row r="102" customFormat="1" ht="14.25" hidden="1"/>
    <row r="103" customFormat="1" ht="14.25" hidden="1"/>
    <row r="104" customFormat="1" ht="14.25" hidden="1"/>
    <row r="105" customFormat="1" ht="14.25" hidden="1"/>
    <row r="106" customFormat="1" ht="14.25" hidden="1"/>
    <row r="107" customFormat="1" ht="14.25" hidden="1"/>
    <row r="108" customFormat="1" ht="14.25" hidden="1"/>
    <row r="109" customFormat="1" ht="14.25" hidden="1"/>
    <row r="110" customFormat="1" ht="14.25" hidden="1"/>
    <row r="111" customFormat="1" ht="14.25" hidden="1"/>
    <row r="112" customFormat="1" ht="14.25" hidden="1"/>
    <row r="113" customFormat="1" ht="14.25" hidden="1"/>
    <row r="114" customFormat="1" ht="14.25" hidden="1"/>
    <row r="115" customFormat="1" ht="14.25" hidden="1"/>
    <row r="116" customFormat="1" ht="14.25" hidden="1"/>
    <row r="117" customFormat="1" ht="14.25" hidden="1"/>
    <row r="118" customFormat="1" ht="14.25" hidden="1"/>
    <row r="119" customFormat="1" ht="14.25" hidden="1"/>
    <row r="120" customFormat="1" ht="14.25" hidden="1"/>
    <row r="121" customFormat="1" ht="14.25" hidden="1"/>
    <row r="122" customFormat="1" ht="14.25" hidden="1"/>
    <row r="123" customFormat="1" ht="14.25" hidden="1"/>
    <row r="124" customFormat="1" ht="14.25" hidden="1"/>
    <row r="125" customFormat="1" ht="14.25" hidden="1"/>
    <row r="126" customFormat="1" ht="14.25" hidden="1"/>
    <row r="127" customFormat="1" ht="14.25" hidden="1"/>
    <row r="128" customFormat="1" ht="14.25" hidden="1"/>
    <row r="129" customFormat="1" ht="14.25" hidden="1"/>
    <row r="130" customFormat="1" ht="14.25" hidden="1"/>
    <row r="131" customFormat="1" ht="14.25" hidden="1"/>
    <row r="132" customFormat="1" ht="14.25" hidden="1"/>
    <row r="133" customFormat="1" ht="14.25" hidden="1"/>
    <row r="134" customFormat="1" ht="14.25" hidden="1"/>
    <row r="135" customFormat="1" ht="14.25" hidden="1"/>
    <row r="136" customFormat="1" ht="14.25" hidden="1"/>
    <row r="137" customFormat="1" ht="14.25" hidden="1"/>
    <row r="138" customFormat="1" ht="14.25" hidden="1"/>
    <row r="139" customFormat="1" ht="14.25" hidden="1"/>
    <row r="140" customFormat="1" ht="14.25" hidden="1"/>
    <row r="141" customFormat="1" ht="14.25" hidden="1"/>
    <row r="142" customFormat="1" ht="14.25" hidden="1"/>
    <row r="143" customFormat="1" ht="14.25" hidden="1"/>
    <row r="144" customFormat="1" ht="14.25" hidden="1"/>
    <row r="145" customFormat="1" ht="14.25" hidden="1"/>
    <row r="146" customFormat="1" ht="14.25" hidden="1"/>
    <row r="147" customFormat="1" ht="14.25" hidden="1"/>
    <row r="148" customFormat="1" ht="14.25" hidden="1"/>
    <row r="149" customFormat="1" ht="14.25" hidden="1"/>
    <row r="150" customFormat="1" ht="14.25" hidden="1"/>
    <row r="151" customFormat="1" ht="14.25" hidden="1"/>
    <row r="152" customFormat="1" ht="14.25" hidden="1"/>
    <row r="153" customFormat="1" ht="14.25" hidden="1"/>
    <row r="154" customFormat="1" ht="14.25" hidden="1"/>
    <row r="155" customFormat="1" ht="14.25" hidden="1"/>
    <row r="156" customFormat="1" ht="14.25" hidden="1"/>
    <row r="157" customFormat="1" ht="14.25" hidden="1"/>
    <row r="158" customFormat="1" ht="14.25" hidden="1"/>
    <row r="159" customFormat="1" ht="14.25" hidden="1"/>
    <row r="160" customFormat="1" ht="14.25" hidden="1"/>
    <row r="161" customFormat="1" ht="14.25" hidden="1"/>
    <row r="162" customFormat="1" ht="14.25" hidden="1"/>
    <row r="163" customFormat="1" ht="14.25" hidden="1"/>
    <row r="164" customFormat="1" ht="14.25" hidden="1"/>
    <row r="165" customFormat="1" ht="14.25" hidden="1"/>
    <row r="166" customFormat="1" ht="14.25" hidden="1"/>
    <row r="167" customFormat="1" ht="14.25" hidden="1"/>
    <row r="168" customFormat="1" ht="14.25" hidden="1"/>
    <row r="169" customFormat="1" ht="14.25" hidden="1"/>
    <row r="170" customFormat="1" ht="14.25" hidden="1"/>
    <row r="171" customFormat="1" ht="14.25" hidden="1"/>
    <row r="172" customFormat="1" ht="14.25" hidden="1"/>
    <row r="173" customFormat="1" ht="14.25" hidden="1"/>
    <row r="174" customFormat="1" ht="14.25" hidden="1"/>
    <row r="175" customFormat="1" ht="14.25" hidden="1"/>
    <row r="176" customFormat="1" ht="14.25" hidden="1"/>
    <row r="177" customFormat="1" ht="14.25" hidden="1"/>
    <row r="178" customFormat="1" ht="14.25" hidden="1"/>
    <row r="179" customFormat="1" ht="14.25" hidden="1"/>
    <row r="180" customFormat="1" ht="14.25" hidden="1"/>
    <row r="181" customFormat="1" ht="14.25" hidden="1"/>
    <row r="182" customFormat="1" ht="14.25" hidden="1"/>
    <row r="183" customFormat="1" ht="14.25" hidden="1"/>
    <row r="184" customFormat="1" ht="14.25" hidden="1"/>
    <row r="185" customFormat="1" ht="14.25" hidden="1"/>
    <row r="186" customFormat="1" ht="14.25" hidden="1"/>
    <row r="187" customFormat="1" ht="14.25" hidden="1"/>
    <row r="188" customFormat="1" ht="14.25" hidden="1"/>
    <row r="189" customFormat="1" ht="14.25" hidden="1"/>
    <row r="190" customFormat="1" ht="14.25" hidden="1"/>
    <row r="191" customFormat="1" ht="14.25" hidden="1"/>
    <row r="192" customFormat="1" ht="14.25" hidden="1"/>
    <row r="193" customFormat="1" ht="14.25" hidden="1"/>
    <row r="194" customFormat="1" ht="14.25" hidden="1"/>
    <row r="195" customFormat="1" ht="14.25" hidden="1"/>
    <row r="196" customFormat="1" ht="14.25" hidden="1"/>
    <row r="197" customFormat="1" ht="14.25" hidden="1"/>
    <row r="198" customFormat="1" ht="14.25" hidden="1"/>
    <row r="199" customFormat="1" ht="14.25" hidden="1"/>
    <row r="200" customFormat="1" ht="14.25" hidden="1"/>
    <row r="201" customFormat="1" ht="14.25" hidden="1"/>
    <row r="202" customFormat="1" ht="14.25" hidden="1"/>
    <row r="203" customFormat="1" ht="14.25" hidden="1"/>
    <row r="204" customFormat="1" ht="14.25" hidden="1"/>
    <row r="205" customFormat="1" ht="14.25" hidden="1"/>
    <row r="206" customFormat="1" ht="14.25" hidden="1"/>
    <row r="207" customFormat="1" ht="14.25" hidden="1"/>
    <row r="208" customFormat="1" ht="14.25" hidden="1"/>
    <row r="209" customFormat="1" ht="14.25" hidden="1"/>
    <row r="210" customFormat="1" ht="14.25" hidden="1"/>
    <row r="211" customFormat="1" ht="14.25" hidden="1"/>
    <row r="212" customFormat="1" ht="14.25" hidden="1"/>
    <row r="213" customFormat="1" ht="14.25" hidden="1"/>
    <row r="214" customFormat="1" ht="14.25" hidden="1"/>
    <row r="215" customFormat="1" ht="14.25" hidden="1"/>
    <row r="216" customFormat="1" ht="14.25" hidden="1"/>
    <row r="217" customFormat="1" ht="14.25" hidden="1"/>
    <row r="218" customFormat="1" ht="14.25" hidden="1"/>
    <row r="219" customFormat="1" ht="14.25" hidden="1"/>
    <row r="220" customFormat="1" ht="14.25" hidden="1"/>
    <row r="221" customFormat="1" ht="14.25" hidden="1"/>
    <row r="222" customFormat="1" ht="14.25" hidden="1"/>
    <row r="223" customFormat="1" ht="14.25" hidden="1"/>
    <row r="224" customFormat="1" ht="14.25" hidden="1"/>
    <row r="225" customFormat="1" ht="14.25" hidden="1"/>
    <row r="226" customFormat="1" ht="14.25" hidden="1"/>
    <row r="227" customFormat="1" ht="14.25" hidden="1"/>
    <row r="228" customFormat="1" ht="14.25" hidden="1"/>
    <row r="229" customFormat="1" ht="14.25" hidden="1"/>
    <row r="230" customFormat="1" ht="14.25" hidden="1"/>
    <row r="231" customFormat="1" ht="14.25" hidden="1"/>
    <row r="232" customFormat="1" ht="14.25" hidden="1"/>
    <row r="233" customFormat="1" ht="14.25" hidden="1"/>
    <row r="234" customFormat="1" ht="14.25" hidden="1"/>
    <row r="235" customFormat="1" ht="14.25" hidden="1"/>
    <row r="236" customFormat="1" ht="14.25" hidden="1"/>
    <row r="237" customFormat="1" ht="14.25" hidden="1"/>
    <row r="238" customFormat="1" ht="14.25" hidden="1"/>
    <row r="239" customFormat="1" ht="14.25" hidden="1"/>
    <row r="240" customFormat="1" ht="14.25" hidden="1"/>
    <row r="241" customFormat="1" ht="14.25" hidden="1"/>
    <row r="242" customFormat="1" ht="14.25" hidden="1"/>
    <row r="243" customFormat="1" ht="14.25" hidden="1"/>
    <row r="244" customFormat="1" ht="14.25" hidden="1"/>
    <row r="245" customFormat="1" ht="14.25" hidden="1"/>
    <row r="246" customFormat="1" ht="14.25" hidden="1"/>
    <row r="247" customFormat="1" ht="14.25" hidden="1"/>
    <row r="248" customFormat="1" ht="14.25" hidden="1"/>
    <row r="249" customFormat="1" ht="14.25" hidden="1"/>
    <row r="250" customFormat="1" ht="14.25" hidden="1"/>
    <row r="251" customFormat="1" ht="14.25" hidden="1"/>
    <row r="252" customFormat="1" ht="14.25" hidden="1"/>
    <row r="253" customFormat="1" ht="14.25" hidden="1"/>
    <row r="254" customFormat="1" ht="14.25" hidden="1"/>
    <row r="255" customFormat="1" ht="14.25" hidden="1"/>
    <row r="256" customFormat="1" ht="14.25" hidden="1"/>
    <row r="257" customFormat="1" ht="14.25" hidden="1"/>
    <row r="258" customFormat="1" ht="14.25" hidden="1"/>
    <row r="259" customFormat="1" ht="14.25" hidden="1"/>
    <row r="260" customFormat="1" ht="14.25" hidden="1"/>
    <row r="261" customFormat="1" ht="14.25" hidden="1"/>
    <row r="262" customFormat="1" ht="14.25" hidden="1"/>
    <row r="263" customFormat="1" ht="14.25" hidden="1"/>
    <row r="264" customFormat="1" ht="14.25" hidden="1"/>
    <row r="265" customFormat="1" ht="14.25" hidden="1"/>
    <row r="266" customFormat="1" ht="14.25" hidden="1"/>
    <row r="267" customFormat="1" ht="14.25" hidden="1"/>
    <row r="268" customFormat="1" ht="14.25" hidden="1"/>
    <row r="269" customFormat="1" ht="14.25" hidden="1"/>
    <row r="270" customFormat="1" ht="14.25" hidden="1"/>
    <row r="271" customFormat="1" ht="14.25" hidden="1"/>
    <row r="272" customFormat="1" ht="14.25" hidden="1"/>
    <row r="273" customFormat="1" ht="14.25" hidden="1"/>
    <row r="274" customFormat="1" ht="14.25" hidden="1"/>
    <row r="275" customFormat="1" ht="14.25" hidden="1"/>
    <row r="276" customFormat="1" ht="14.25" hidden="1"/>
    <row r="277" customFormat="1" ht="14.25" hidden="1"/>
    <row r="278" customFormat="1" ht="14.25" hidden="1"/>
    <row r="279" customFormat="1" ht="14.25" hidden="1"/>
    <row r="280" customFormat="1" ht="14.25" hidden="1"/>
    <row r="281" customFormat="1" ht="14.25" hidden="1"/>
    <row r="282" customFormat="1" ht="14.25" hidden="1"/>
    <row r="283" customFormat="1" ht="14.25" hidden="1"/>
    <row r="284" customFormat="1" ht="14.25" hidden="1"/>
    <row r="285" customFormat="1" ht="14.25" hidden="1"/>
    <row r="286" customFormat="1" ht="14.25" hidden="1"/>
    <row r="287" customFormat="1" ht="14.25" hidden="1"/>
    <row r="288" customFormat="1" ht="14.25" hidden="1"/>
    <row r="289" customFormat="1" ht="14.25" hidden="1"/>
    <row r="290" customFormat="1" ht="14.25" hidden="1"/>
    <row r="291" customFormat="1" ht="14.25" hidden="1"/>
    <row r="292" customFormat="1" ht="14.25" hidden="1"/>
    <row r="293" customFormat="1" ht="14.25" hidden="1"/>
    <row r="294" customFormat="1" ht="14.25" hidden="1"/>
    <row r="295" customFormat="1" ht="14.25" hidden="1"/>
    <row r="296" customFormat="1" ht="14.25" hidden="1"/>
    <row r="297" customFormat="1" ht="14.25" hidden="1"/>
    <row r="298" customFormat="1" ht="14.25" hidden="1"/>
    <row r="299" customFormat="1" ht="14.25" hidden="1"/>
    <row r="300" customFormat="1" ht="14.25" hidden="1"/>
    <row r="301" customFormat="1" ht="14.25" hidden="1"/>
    <row r="302" customFormat="1" ht="14.25" hidden="1"/>
    <row r="303" customFormat="1" ht="14.25" hidden="1"/>
    <row r="304" customFormat="1" ht="14.25" hidden="1"/>
    <row r="305" customFormat="1" ht="14.25" hidden="1"/>
    <row r="306" customFormat="1" ht="14.25" hidden="1"/>
    <row r="307" customFormat="1" ht="14.25" hidden="1"/>
    <row r="308" customFormat="1" ht="14.25" hidden="1"/>
    <row r="309" customFormat="1" ht="14.25" hidden="1"/>
    <row r="310" customFormat="1" ht="14.25" hidden="1"/>
    <row r="311" customFormat="1" ht="14.25" hidden="1"/>
    <row r="312" customFormat="1" ht="14.25" hidden="1"/>
    <row r="313" customFormat="1" ht="14.25" hidden="1"/>
    <row r="314" customFormat="1" ht="14.25" hidden="1"/>
    <row r="315" customFormat="1" ht="14.25" hidden="1"/>
    <row r="316" customFormat="1" ht="14.25" hidden="1"/>
    <row r="317" customFormat="1" ht="14.25" hidden="1"/>
    <row r="318" customFormat="1" ht="14.25" hidden="1"/>
    <row r="319" customFormat="1" ht="14.25" hidden="1"/>
    <row r="320" customFormat="1" ht="14.25" hidden="1"/>
    <row r="321" customFormat="1" ht="14.25" hidden="1"/>
    <row r="322" customFormat="1" ht="14.25" hidden="1"/>
    <row r="323" customFormat="1" ht="14.25" hidden="1"/>
    <row r="324" customFormat="1" ht="14.25" hidden="1"/>
    <row r="325" customFormat="1" ht="14.25" hidden="1"/>
    <row r="326" customFormat="1" ht="14.25" hidden="1"/>
    <row r="327" customFormat="1" ht="14.25" hidden="1"/>
    <row r="328" customFormat="1" ht="14.25" hidden="1"/>
    <row r="329" customFormat="1" ht="14.25" hidden="1"/>
    <row r="330" customFormat="1" ht="14.25" hidden="1"/>
    <row r="331" customFormat="1" ht="14.25" hidden="1"/>
    <row r="332" customFormat="1" ht="14.25" hidden="1"/>
    <row r="333" customFormat="1" ht="14.25" hidden="1"/>
    <row r="334" customFormat="1" ht="14.25" hidden="1"/>
    <row r="335" customFormat="1" ht="14.25" hidden="1"/>
    <row r="336" customFormat="1" ht="14.25" hidden="1"/>
    <row r="337" customFormat="1" ht="14.25" hidden="1"/>
    <row r="338" customFormat="1" ht="14.25" hidden="1"/>
    <row r="339" customFormat="1" ht="14.25" hidden="1"/>
    <row r="340" customFormat="1" ht="14.25" hidden="1"/>
    <row r="341" customFormat="1" ht="14.25" hidden="1"/>
    <row r="342" customFormat="1" ht="14.25" hidden="1"/>
    <row r="343" customFormat="1" ht="14.25" hidden="1"/>
    <row r="344" customFormat="1" ht="14.25" hidden="1"/>
    <row r="345" customFormat="1" ht="14.25" hidden="1"/>
    <row r="346" customFormat="1" ht="14.25" hidden="1"/>
    <row r="347" customFormat="1" ht="14.25" hidden="1"/>
    <row r="348" customFormat="1" ht="14.25" hidden="1"/>
    <row r="349" customFormat="1" ht="14.25" hidden="1"/>
    <row r="350" customFormat="1" ht="14.25" hidden="1"/>
    <row r="351" customFormat="1" ht="14.25" hidden="1"/>
    <row r="352" customFormat="1" ht="14.25" hidden="1"/>
    <row r="353" customFormat="1" ht="14.25" hidden="1"/>
    <row r="354" customFormat="1" ht="14.25" hidden="1"/>
    <row r="355" customFormat="1" ht="14.25" hidden="1"/>
    <row r="356" customFormat="1" ht="12.75" hidden="1" customHeight="1"/>
    <row r="357" customFormat="1" ht="12.75" hidden="1" customHeight="1"/>
    <row r="358" ht="12.75" customHeight="1"/>
    <row r="359" ht="12.75" customHeight="1"/>
    <row r="360" ht="12.75" customHeight="1"/>
  </sheetData>
  <conditionalFormatting sqref="J4:S4">
    <cfRule type="cellIs" dxfId="5" priority="1" operator="equal">
      <formula>"Post-Fcst"</formula>
    </cfRule>
    <cfRule type="cellIs" dxfId="4" priority="2" operator="equal">
      <formula>"Forecast"</formula>
    </cfRule>
    <cfRule type="cellIs" dxfId="3" priority="3" operator="equal">
      <formula>"Pre Fcst"</formula>
    </cfRule>
  </conditionalFormatting>
  <pageMargins left="0.7" right="0.7" top="0.75" bottom="0.75" header="0.3" footer="0.3"/>
  <pageSetup paperSize="9" scale="43" fitToHeight="0" orientation="landscape" r:id="rId1"/>
  <headerFooter>
    <oddHeader>&amp;LPROJECT PR19 WRFIM&amp;CSheet:&amp;A&amp;RSTRICTLY CONFIDENTIAL</oddHeader>
    <oddFooter>&amp;L&amp;F ( Printed on &amp;D at &amp;T )&amp;RPage &amp;P of &amp;N</oddFooter>
  </headerFooter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4">
    <pageSetUpPr fitToPage="1"/>
  </sheetPr>
  <dimension ref="A1:XFC362"/>
  <sheetViews>
    <sheetView showGridLines="0" defaultGridColor="0" colorId="22" zoomScale="80" zoomScaleNormal="80" workbookViewId="0">
      <pane xSplit="9" ySplit="6" topLeftCell="J7" activePane="bottomRight" state="frozen"/>
      <selection pane="topRight"/>
      <selection pane="bottomLeft"/>
      <selection pane="bottomRight"/>
    </sheetView>
  </sheetViews>
  <sheetFormatPr defaultColWidth="0" defaultRowHeight="12.75" customHeight="1" zeroHeight="1"/>
  <cols>
    <col min="1" max="4" width="1.125" style="24" customWidth="1"/>
    <col min="5" max="5" width="80" style="24" bestFit="1" customWidth="1"/>
    <col min="6" max="6" width="14.5" style="24" customWidth="1"/>
    <col min="7" max="7" width="12.5" style="24" customWidth="1"/>
    <col min="8" max="8" width="17.625" style="49" customWidth="1"/>
    <col min="9" max="9" width="2.625" style="24" customWidth="1"/>
    <col min="10" max="10" width="11.125" style="24" customWidth="1"/>
    <col min="11" max="11" width="11.375" style="24" customWidth="1"/>
    <col min="12" max="13" width="10.875" style="24" bestFit="1" customWidth="1"/>
    <col min="14" max="15" width="12.5" style="24" bestFit="1" customWidth="1"/>
    <col min="16" max="16" width="12.125" style="24" bestFit="1" customWidth="1"/>
    <col min="17" max="18" width="12.5" style="26" bestFit="1" customWidth="1"/>
    <col min="19" max="19" width="13.375" style="26" customWidth="1"/>
    <col min="20" max="16383" width="6.125" style="26" hidden="1"/>
    <col min="16384" max="16384" width="2.125" style="26" hidden="1"/>
  </cols>
  <sheetData>
    <row r="1" spans="1:25" s="13" customFormat="1" ht="30">
      <c r="A1" s="230" t="str">
        <f ca="1" xml:space="preserve"> RIGHT(CELL("filename", A1), LEN(CELL("filename", A1)) - SEARCH("]", CELL("filename", A1)))</f>
        <v>Wastewater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</row>
    <row r="2" spans="1:25" s="13" customFormat="1" ht="14.25">
      <c r="A2"/>
      <c r="B2"/>
      <c r="C2"/>
      <c r="D2"/>
      <c r="E2" s="5" t="str">
        <f>Time!E$22</f>
        <v>Model Period BEG</v>
      </c>
      <c r="F2"/>
      <c r="G2"/>
      <c r="H2" s="50"/>
      <c r="I2"/>
      <c r="J2" s="9">
        <f>Time!J$22</f>
        <v>42461</v>
      </c>
      <c r="K2" s="9">
        <f>Time!K$22</f>
        <v>42826</v>
      </c>
      <c r="L2" s="9">
        <f>Time!L$22</f>
        <v>43191</v>
      </c>
      <c r="M2" s="9">
        <f>Time!M$22</f>
        <v>43556</v>
      </c>
      <c r="N2" s="9">
        <f>Time!N$22</f>
        <v>43922</v>
      </c>
      <c r="O2" s="9">
        <f>Time!O$22</f>
        <v>44287</v>
      </c>
      <c r="P2" s="9">
        <f>Time!P$22</f>
        <v>44652</v>
      </c>
      <c r="Q2" s="9">
        <f>Time!Q$22</f>
        <v>45017</v>
      </c>
      <c r="R2" s="9">
        <f>Time!R$22</f>
        <v>45383</v>
      </c>
      <c r="S2" s="9">
        <f>Time!S$22</f>
        <v>45748</v>
      </c>
    </row>
    <row r="3" spans="1:25" s="13" customFormat="1" ht="14.25">
      <c r="A3"/>
      <c r="B3"/>
      <c r="C3"/>
      <c r="D3"/>
      <c r="E3" s="5" t="str">
        <f>Time!E$23</f>
        <v>Model Period END</v>
      </c>
      <c r="F3" s="5"/>
      <c r="G3" s="5"/>
      <c r="H3" s="54"/>
      <c r="I3" s="5"/>
      <c r="J3" s="9">
        <f>Time!J$23</f>
        <v>42825</v>
      </c>
      <c r="K3" s="9">
        <f>Time!K$23</f>
        <v>43190</v>
      </c>
      <c r="L3" s="9">
        <f>Time!L$23</f>
        <v>43555</v>
      </c>
      <c r="M3" s="9">
        <f>Time!M$23</f>
        <v>43921</v>
      </c>
      <c r="N3" s="9">
        <f>Time!N$23</f>
        <v>44286</v>
      </c>
      <c r="O3" s="9">
        <f>Time!O$23</f>
        <v>44651</v>
      </c>
      <c r="P3" s="9">
        <f>Time!P$23</f>
        <v>45016</v>
      </c>
      <c r="Q3" s="9">
        <f>Time!Q$23</f>
        <v>45382</v>
      </c>
      <c r="R3" s="9">
        <f>Time!R$23</f>
        <v>45747</v>
      </c>
      <c r="S3" s="9">
        <f>Time!S$23</f>
        <v>46112</v>
      </c>
    </row>
    <row r="4" spans="1:25" s="3" customFormat="1" ht="14.25">
      <c r="A4"/>
      <c r="B4"/>
      <c r="C4"/>
      <c r="D4"/>
      <c r="E4" s="5" t="str">
        <f>Time!E$53</f>
        <v>Timeline label</v>
      </c>
      <c r="F4" s="5"/>
      <c r="G4" s="5"/>
      <c r="H4" s="54"/>
      <c r="I4" s="5"/>
      <c r="J4" s="12" t="str">
        <f>Time!J$53</f>
        <v>Pre Fcst</v>
      </c>
      <c r="K4" s="12" t="str">
        <f>Time!K$53</f>
        <v>Pre Fcst</v>
      </c>
      <c r="L4" s="12" t="str">
        <f>Time!L$53</f>
        <v>Pre Fcst</v>
      </c>
      <c r="M4" s="12" t="str">
        <f>Time!M$53</f>
        <v>Pre Fcst</v>
      </c>
      <c r="N4" s="12" t="str">
        <f>Time!N$53</f>
        <v>Forecast</v>
      </c>
      <c r="O4" s="12" t="str">
        <f>Time!O$53</f>
        <v>Forecast</v>
      </c>
      <c r="P4" s="12" t="str">
        <f>Time!P$53</f>
        <v>Forecast</v>
      </c>
      <c r="Q4" s="12" t="str">
        <f>Time!Q$53</f>
        <v>Forecast</v>
      </c>
      <c r="R4" s="12" t="str">
        <f>Time!R$53</f>
        <v>Forecast</v>
      </c>
      <c r="S4" s="12" t="str">
        <f>Time!S$53</f>
        <v>Post-Fcst</v>
      </c>
    </row>
    <row r="5" spans="1:25" s="13" customFormat="1" ht="14.25">
      <c r="A5"/>
      <c r="B5"/>
      <c r="C5"/>
      <c r="D5"/>
      <c r="E5" s="27" t="str">
        <f>Time!E$79</f>
        <v>Financial Year Ending (FYE)</v>
      </c>
      <c r="F5" s="27"/>
      <c r="G5" s="27"/>
      <c r="H5" s="55"/>
      <c r="I5" s="27"/>
      <c r="J5" s="28">
        <f>Time!J$79</f>
        <v>2017</v>
      </c>
      <c r="K5" s="28">
        <f>Time!K$79</f>
        <v>2018</v>
      </c>
      <c r="L5" s="28">
        <f>Time!L$79</f>
        <v>2019</v>
      </c>
      <c r="M5" s="28">
        <f>Time!M$79</f>
        <v>2020</v>
      </c>
      <c r="N5" s="28">
        <f>Time!N$79</f>
        <v>2021</v>
      </c>
      <c r="O5" s="28">
        <f>Time!O$79</f>
        <v>2022</v>
      </c>
      <c r="P5" s="28">
        <f>Time!P$79</f>
        <v>2023</v>
      </c>
      <c r="Q5" s="28">
        <f>Time!Q$79</f>
        <v>2024</v>
      </c>
      <c r="R5" s="28">
        <f>Time!R$79</f>
        <v>2025</v>
      </c>
      <c r="S5" s="28">
        <f>Time!S$79</f>
        <v>2026</v>
      </c>
    </row>
    <row r="6" spans="1:25" s="3" customFormat="1" ht="14.25">
      <c r="A6"/>
      <c r="B6"/>
      <c r="C6"/>
      <c r="D6"/>
      <c r="E6" s="3" t="str">
        <f>Time!E$11</f>
        <v>Model column counter</v>
      </c>
      <c r="F6" s="11" t="s">
        <v>171</v>
      </c>
      <c r="G6" s="11" t="s">
        <v>172</v>
      </c>
      <c r="H6" s="56" t="s">
        <v>195</v>
      </c>
      <c r="J6" s="3">
        <f>Time!J$11</f>
        <v>1</v>
      </c>
      <c r="K6" s="3">
        <f>Time!K$11</f>
        <v>2</v>
      </c>
      <c r="L6" s="3">
        <f>Time!L$11</f>
        <v>3</v>
      </c>
      <c r="M6" s="3">
        <f>Time!M$11</f>
        <v>4</v>
      </c>
      <c r="N6" s="3">
        <f>Time!N$11</f>
        <v>5</v>
      </c>
      <c r="O6" s="3">
        <f>Time!O$11</f>
        <v>6</v>
      </c>
      <c r="P6" s="3">
        <f>Time!P$11</f>
        <v>7</v>
      </c>
      <c r="Q6" s="3">
        <f>Time!Q$11</f>
        <v>8</v>
      </c>
      <c r="R6" s="3">
        <f>Time!R$11</f>
        <v>9</v>
      </c>
      <c r="S6" s="3">
        <f>Time!S$11</f>
        <v>10</v>
      </c>
    </row>
    <row r="7" spans="1:25" s="3" customFormat="1" ht="14.25">
      <c r="A7"/>
      <c r="B7"/>
      <c r="C7"/>
      <c r="D7"/>
      <c r="F7" s="11"/>
      <c r="G7" s="11"/>
      <c r="H7" s="56"/>
    </row>
    <row r="8" spans="1:25" s="3" customFormat="1" ht="15">
      <c r="A8" s="37" t="s">
        <v>243</v>
      </c>
      <c r="B8" s="35"/>
      <c r="C8" s="35"/>
      <c r="D8" s="35"/>
      <c r="E8" s="35"/>
      <c r="F8" s="35"/>
      <c r="G8" s="36"/>
      <c r="H8" s="57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</row>
    <row r="9" spans="1:25" s="3" customFormat="1" ht="15">
      <c r="A9" s="42"/>
      <c r="B9" s="43"/>
      <c r="C9" s="43"/>
      <c r="D9" s="43"/>
      <c r="E9" s="43"/>
      <c r="F9" s="43"/>
      <c r="H9" s="58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</row>
    <row r="10" spans="1:25" s="46" customFormat="1" ht="14.25">
      <c r="A10" s="40"/>
      <c r="B10" s="40"/>
      <c r="C10" s="40"/>
      <c r="D10" s="40"/>
      <c r="E10" s="46" t="str">
        <f xml:space="preserve"> InpRows!E$18</f>
        <v>Forecast number of new properties connected to wastewater services (FC)</v>
      </c>
      <c r="F10" s="46">
        <f xml:space="preserve"> InpRows!F$18</f>
        <v>0</v>
      </c>
      <c r="G10" s="46" t="str">
        <f xml:space="preserve"> InpRows!G$18</f>
        <v>Number</v>
      </c>
      <c r="H10" s="258">
        <f xml:space="preserve"> InpRows!H$18</f>
        <v>77094.792981380131</v>
      </c>
      <c r="I10" s="258">
        <f xml:space="preserve"> InpRows!I$18</f>
        <v>0</v>
      </c>
      <c r="J10" s="258">
        <f xml:space="preserve"> InpRows!J$18</f>
        <v>0</v>
      </c>
      <c r="K10" s="258">
        <f xml:space="preserve"> InpRows!K$18</f>
        <v>0</v>
      </c>
      <c r="L10" s="258">
        <f xml:space="preserve"> InpRows!L$18</f>
        <v>0</v>
      </c>
      <c r="M10" s="258">
        <f xml:space="preserve"> InpRows!M$18</f>
        <v>0</v>
      </c>
      <c r="N10" s="258">
        <f xml:space="preserve"> InpRows!N$18</f>
        <v>15990.509697092231</v>
      </c>
      <c r="O10" s="258">
        <f xml:space="preserve"> InpRows!O$18</f>
        <v>14999.055624576285</v>
      </c>
      <c r="P10" s="258">
        <f xml:space="preserve"> InpRows!P$18</f>
        <v>16402.153462738264</v>
      </c>
      <c r="Q10" s="258">
        <f xml:space="preserve"> InpRows!Q$18</f>
        <v>15007.872252573259</v>
      </c>
      <c r="R10" s="258">
        <f xml:space="preserve"> InpRows!R$18</f>
        <v>14695.201944400091</v>
      </c>
      <c r="S10" s="258">
        <f xml:space="preserve"> InpRows!S$18</f>
        <v>0</v>
      </c>
    </row>
    <row r="11" spans="1:25" s="41" customFormat="1" ht="14.25">
      <c r="A11" s="40"/>
      <c r="B11" s="40"/>
      <c r="C11" s="40"/>
      <c r="D11" s="40"/>
      <c r="E11" s="46" t="str">
        <f xml:space="preserve"> InpRows!E$20</f>
        <v>Actual number of new properties connected to wastewater services (AC)</v>
      </c>
      <c r="F11" s="46">
        <f xml:space="preserve"> InpRows!F$20</f>
        <v>0</v>
      </c>
      <c r="G11" s="46" t="str">
        <f xml:space="preserve"> InpRows!G$20</f>
        <v>Number</v>
      </c>
      <c r="H11" s="258">
        <f xml:space="preserve"> InpRows!H$20</f>
        <v>126727.38</v>
      </c>
      <c r="I11" s="258">
        <f xml:space="preserve"> InpRows!I$20</f>
        <v>0</v>
      </c>
      <c r="J11" s="258">
        <f xml:space="preserve"> InpRows!J$20</f>
        <v>0</v>
      </c>
      <c r="K11" s="258">
        <f xml:space="preserve"> InpRows!K$20</f>
        <v>0</v>
      </c>
      <c r="L11" s="258">
        <f xml:space="preserve"> InpRows!L$20</f>
        <v>0</v>
      </c>
      <c r="M11" s="258">
        <f xml:space="preserve"> InpRows!M$20</f>
        <v>0</v>
      </c>
      <c r="N11" s="258">
        <f xml:space="preserve"> InpRows!N$20</f>
        <v>27006.639999999999</v>
      </c>
      <c r="O11" s="258">
        <f xml:space="preserve"> InpRows!O$20</f>
        <v>26292.640000000003</v>
      </c>
      <c r="P11" s="258">
        <f xml:space="preserve"> InpRows!P$20</f>
        <v>24050.719999999998</v>
      </c>
      <c r="Q11" s="258">
        <f xml:space="preserve"> InpRows!Q$20</f>
        <v>22939.38</v>
      </c>
      <c r="R11" s="258">
        <f xml:space="preserve"> InpRows!R$20</f>
        <v>26438</v>
      </c>
      <c r="S11" s="258">
        <f xml:space="preserve"> InpRows!S$20</f>
        <v>0</v>
      </c>
    </row>
    <row r="12" spans="1:25" s="53" customFormat="1" ht="14.25">
      <c r="A12" s="47"/>
      <c r="B12" s="47"/>
      <c r="C12" s="47"/>
      <c r="D12" s="47"/>
      <c r="E12" s="34" t="s">
        <v>244</v>
      </c>
      <c r="F12" s="34"/>
      <c r="G12" s="26" t="s">
        <v>83</v>
      </c>
      <c r="H12" s="52">
        <f xml:space="preserve"> SUM( J12:S12 )</f>
        <v>49632.587018619874</v>
      </c>
      <c r="I12" s="34"/>
      <c r="J12" s="265">
        <f xml:space="preserve"> J11 - J10</f>
        <v>0</v>
      </c>
      <c r="K12" s="265">
        <f t="shared" ref="K12:S12" si="0" xml:space="preserve"> K11 - K10</f>
        <v>0</v>
      </c>
      <c r="L12" s="265">
        <f t="shared" si="0"/>
        <v>0</v>
      </c>
      <c r="M12" s="265">
        <f t="shared" si="0"/>
        <v>0</v>
      </c>
      <c r="N12" s="265">
        <f xml:space="preserve"> N11 - N10</f>
        <v>11016.130302907768</v>
      </c>
      <c r="O12" s="265">
        <f t="shared" si="0"/>
        <v>11293.584375423718</v>
      </c>
      <c r="P12" s="265">
        <f t="shared" si="0"/>
        <v>7648.5665372617332</v>
      </c>
      <c r="Q12" s="265">
        <f t="shared" si="0"/>
        <v>7931.5077474267418</v>
      </c>
      <c r="R12" s="265">
        <f t="shared" si="0"/>
        <v>11742.798055599909</v>
      </c>
      <c r="S12" s="265">
        <f t="shared" si="0"/>
        <v>0</v>
      </c>
    </row>
    <row r="13" spans="1:25" s="53" customFormat="1" ht="14.25">
      <c r="A13" s="47"/>
      <c r="B13" s="47"/>
      <c r="C13" s="47"/>
      <c r="D13" s="47"/>
      <c r="E13" s="34"/>
      <c r="F13" s="34"/>
      <c r="G13" s="26"/>
      <c r="H13" s="52"/>
      <c r="I13" s="34"/>
      <c r="J13" s="34"/>
      <c r="K13" s="34"/>
      <c r="L13" s="34"/>
      <c r="M13" s="34"/>
      <c r="N13" s="52"/>
      <c r="O13" s="52"/>
      <c r="P13" s="52"/>
      <c r="Q13" s="52"/>
      <c r="R13" s="52"/>
      <c r="S13" s="34"/>
    </row>
    <row r="14" spans="1:25" s="41" customFormat="1" ht="14.25">
      <c r="A14" s="40"/>
      <c r="B14" s="40"/>
      <c r="C14" s="40"/>
      <c r="D14" s="40"/>
      <c r="E14" s="46" t="str">
        <f xml:space="preserve"> InpRows!E$22</f>
        <v>Revenue per connection (Unit Rate) – wastewater (2017-18 FYA CPIH deflated prices)</v>
      </c>
      <c r="F14" s="46">
        <f xml:space="preserve"> InpRows!F$22</f>
        <v>0</v>
      </c>
      <c r="G14" s="46" t="str">
        <f xml:space="preserve"> InpRows!G$22</f>
        <v>£/property</v>
      </c>
      <c r="H14" s="261">
        <f xml:space="preserve"> InpRows!H$22</f>
        <v>0</v>
      </c>
      <c r="I14" s="261">
        <f xml:space="preserve"> InpRows!I$22</f>
        <v>0</v>
      </c>
      <c r="J14" s="261">
        <f xml:space="preserve"> InpRows!J$22</f>
        <v>0</v>
      </c>
      <c r="K14" s="261">
        <f xml:space="preserve"> InpRows!K$22</f>
        <v>0</v>
      </c>
      <c r="L14" s="261">
        <f xml:space="preserve"> InpRows!L$22</f>
        <v>0</v>
      </c>
      <c r="M14" s="261">
        <f xml:space="preserve"> InpRows!M$22</f>
        <v>0</v>
      </c>
      <c r="N14" s="261">
        <f xml:space="preserve"> InpRows!N$22</f>
        <v>387.97624185824998</v>
      </c>
      <c r="O14" s="261">
        <f xml:space="preserve"> InpRows!O$22</f>
        <v>375.40680731428301</v>
      </c>
      <c r="P14" s="261">
        <f xml:space="preserve"> InpRows!P$22</f>
        <v>364.25321088757198</v>
      </c>
      <c r="Q14" s="261">
        <f xml:space="preserve"> InpRows!Q$22</f>
        <v>340.331144720157</v>
      </c>
      <c r="R14" s="261">
        <f xml:space="preserve"> InpRows!R$22</f>
        <v>318.51637942761198</v>
      </c>
      <c r="S14" s="261">
        <f xml:space="preserve"> InpRows!S$22</f>
        <v>0</v>
      </c>
    </row>
    <row r="15" spans="1:25" s="41" customFormat="1" ht="14.25">
      <c r="A15" s="40"/>
      <c r="B15" s="40"/>
      <c r="C15" s="40"/>
      <c r="D15" s="40"/>
      <c r="E15" s="46" t="str">
        <f xml:space="preserve"> InpCol!E$32</f>
        <v>Units in a million</v>
      </c>
      <c r="F15" s="46">
        <f xml:space="preserve"> InpCol!F$32</f>
        <v>1000000</v>
      </c>
      <c r="G15" s="46" t="str">
        <f xml:space="preserve"> InpCol!G$32</f>
        <v>#</v>
      </c>
      <c r="H15" s="261">
        <f xml:space="preserve"> InpCol!H$32</f>
        <v>0</v>
      </c>
      <c r="I15" s="261">
        <f xml:space="preserve"> InpCol!I$32</f>
        <v>0</v>
      </c>
      <c r="J15" s="261">
        <f xml:space="preserve"> InpCol!J$32</f>
        <v>0</v>
      </c>
      <c r="K15" s="261">
        <f xml:space="preserve"> InpCol!K$32</f>
        <v>0</v>
      </c>
      <c r="L15" s="261">
        <f xml:space="preserve"> InpCol!L$32</f>
        <v>0</v>
      </c>
      <c r="M15" s="261">
        <f xml:space="preserve"> InpCol!M$32</f>
        <v>0</v>
      </c>
      <c r="N15" s="261">
        <f xml:space="preserve"> InpCol!N$32</f>
        <v>0</v>
      </c>
      <c r="O15" s="261">
        <f xml:space="preserve"> InpCol!O$32</f>
        <v>0</v>
      </c>
      <c r="P15" s="261">
        <f xml:space="preserve"> InpCol!P$32</f>
        <v>0</v>
      </c>
      <c r="Q15" s="261">
        <f xml:space="preserve"> InpCol!Q$32</f>
        <v>0</v>
      </c>
      <c r="R15" s="261">
        <f xml:space="preserve"> InpCol!R$32</f>
        <v>0</v>
      </c>
      <c r="S15" s="261">
        <f xml:space="preserve"> InpCol!S$32</f>
        <v>0</v>
      </c>
    </row>
    <row r="16" spans="1:25" s="13" customFormat="1" ht="14.25">
      <c r="A16"/>
      <c r="B16"/>
      <c r="C16"/>
      <c r="D16"/>
      <c r="E16" s="24" t="str">
        <f xml:space="preserve"> E$12</f>
        <v>Difference in volume between actual and forecast figures for wastewater services</v>
      </c>
      <c r="F16" s="24">
        <f t="shared" ref="F16:S16" si="1" xml:space="preserve"> F$12</f>
        <v>0</v>
      </c>
      <c r="G16" s="24" t="str">
        <f t="shared" si="1"/>
        <v>Number</v>
      </c>
      <c r="H16" s="262">
        <f t="shared" si="1"/>
        <v>49632.587018619874</v>
      </c>
      <c r="I16" s="262">
        <f t="shared" si="1"/>
        <v>0</v>
      </c>
      <c r="J16" s="262">
        <f t="shared" si="1"/>
        <v>0</v>
      </c>
      <c r="K16" s="262">
        <f t="shared" si="1"/>
        <v>0</v>
      </c>
      <c r="L16" s="262">
        <f t="shared" si="1"/>
        <v>0</v>
      </c>
      <c r="M16" s="262">
        <f t="shared" si="1"/>
        <v>0</v>
      </c>
      <c r="N16" s="262">
        <f t="shared" si="1"/>
        <v>11016.130302907768</v>
      </c>
      <c r="O16" s="262">
        <f t="shared" si="1"/>
        <v>11293.584375423718</v>
      </c>
      <c r="P16" s="262">
        <f t="shared" si="1"/>
        <v>7648.5665372617332</v>
      </c>
      <c r="Q16" s="262">
        <f t="shared" si="1"/>
        <v>7931.5077474267418</v>
      </c>
      <c r="R16" s="262">
        <f t="shared" si="1"/>
        <v>11742.798055599909</v>
      </c>
      <c r="S16" s="262">
        <f t="shared" si="1"/>
        <v>0</v>
      </c>
    </row>
    <row r="17" spans="1:19">
      <c r="A17" s="26"/>
      <c r="B17" s="26"/>
      <c r="C17" s="26"/>
      <c r="D17" s="26"/>
      <c r="E17" s="26" t="s">
        <v>245</v>
      </c>
      <c r="F17" s="26"/>
      <c r="G17" s="26" t="s">
        <v>84</v>
      </c>
      <c r="H17" s="263">
        <f>SUM(J17:XFD17)</f>
        <v>17.739312840197876</v>
      </c>
      <c r="I17" s="263"/>
      <c r="J17" s="263">
        <f xml:space="preserve"> J14 * J16 / $F$15</f>
        <v>0</v>
      </c>
      <c r="K17" s="263">
        <f t="shared" ref="K17:S17" si="2" xml:space="preserve"> K14 * K16 / $F$15</f>
        <v>0</v>
      </c>
      <c r="L17" s="263">
        <f t="shared" si="2"/>
        <v>0</v>
      </c>
      <c r="M17" s="263">
        <f t="shared" si="2"/>
        <v>0</v>
      </c>
      <c r="N17" s="263">
        <f t="shared" si="2"/>
        <v>4.2739968347429409</v>
      </c>
      <c r="O17" s="263">
        <f t="shared" si="2"/>
        <v>4.2396884535122883</v>
      </c>
      <c r="P17" s="263">
        <f t="shared" si="2"/>
        <v>2.7860149198848241</v>
      </c>
      <c r="Q17" s="263">
        <f t="shared" si="2"/>
        <v>2.6993391110385367</v>
      </c>
      <c r="R17" s="263">
        <f t="shared" si="2"/>
        <v>3.7402735210192852</v>
      </c>
      <c r="S17" s="263">
        <f t="shared" si="2"/>
        <v>0</v>
      </c>
    </row>
    <row r="18" spans="1:19" s="13" customFormat="1" ht="14.25">
      <c r="A18"/>
      <c r="B18"/>
      <c r="C18"/>
      <c r="D18"/>
      <c r="E18"/>
      <c r="F18"/>
      <c r="G18"/>
      <c r="H18" s="50"/>
      <c r="I18"/>
      <c r="J18"/>
      <c r="K18"/>
      <c r="L18"/>
      <c r="M18"/>
      <c r="N18"/>
      <c r="O18"/>
      <c r="P18"/>
    </row>
    <row r="19" spans="1:19" s="51" customFormat="1">
      <c r="A19" s="46"/>
      <c r="B19" s="46"/>
      <c r="C19" s="46"/>
      <c r="D19" s="46"/>
      <c r="E19" s="46" t="str">
        <f xml:space="preserve"> InpCol!E$28</f>
        <v>Discount rate</v>
      </c>
      <c r="F19" s="59">
        <f xml:space="preserve"> InpCol!F$28</f>
        <v>2.92E-2</v>
      </c>
      <c r="G19" s="46" t="str">
        <f xml:space="preserve"> InpCol!G$28</f>
        <v>%</v>
      </c>
      <c r="H19" s="46">
        <f xml:space="preserve"> InpCol!H$28</f>
        <v>0</v>
      </c>
      <c r="I19" s="46">
        <f xml:space="preserve"> InpCol!I$28</f>
        <v>0</v>
      </c>
      <c r="J19" s="46">
        <f xml:space="preserve"> InpCol!J$28</f>
        <v>0</v>
      </c>
      <c r="K19" s="46">
        <f xml:space="preserve"> InpCol!K$28</f>
        <v>0</v>
      </c>
      <c r="L19" s="46">
        <f xml:space="preserve"> InpCol!L$28</f>
        <v>0</v>
      </c>
      <c r="M19" s="46">
        <f xml:space="preserve"> InpCol!M$28</f>
        <v>0</v>
      </c>
      <c r="N19" s="46">
        <f xml:space="preserve"> InpCol!N$28</f>
        <v>0</v>
      </c>
      <c r="O19" s="46">
        <f xml:space="preserve"> InpCol!O$28</f>
        <v>0</v>
      </c>
      <c r="P19" s="46">
        <f xml:space="preserve"> InpCol!P$28</f>
        <v>0</v>
      </c>
      <c r="Q19" s="46">
        <f xml:space="preserve"> InpCol!Q$28</f>
        <v>0</v>
      </c>
      <c r="R19" s="46">
        <f xml:space="preserve"> InpCol!R$28</f>
        <v>0</v>
      </c>
      <c r="S19" s="46">
        <f xml:space="preserve"> InpCol!S$28</f>
        <v>0</v>
      </c>
    </row>
    <row r="20" spans="1:19" s="51" customFormat="1">
      <c r="A20" s="46"/>
      <c r="B20" s="46"/>
      <c r="C20" s="46"/>
      <c r="D20" s="46"/>
      <c r="E20" s="46" t="str">
        <f xml:space="preserve"> InpCol!E$21</f>
        <v>Last forecast date</v>
      </c>
      <c r="F20" s="237">
        <f xml:space="preserve"> InpCol!F$21</f>
        <v>45747</v>
      </c>
      <c r="G20" s="46" t="str">
        <f xml:space="preserve"> InpCol!G$21</f>
        <v>date</v>
      </c>
      <c r="H20" s="46">
        <f xml:space="preserve"> InpCol!H$21</f>
        <v>0</v>
      </c>
      <c r="I20" s="46">
        <f xml:space="preserve"> InpCol!I$21</f>
        <v>0</v>
      </c>
      <c r="J20" s="46">
        <f xml:space="preserve"> InpCol!J$21</f>
        <v>0</v>
      </c>
      <c r="K20" s="46">
        <f xml:space="preserve"> InpCol!K$21</f>
        <v>0</v>
      </c>
      <c r="L20" s="46">
        <f xml:space="preserve"> InpCol!L$21</f>
        <v>0</v>
      </c>
      <c r="M20" s="46">
        <f xml:space="preserve"> InpCol!M$21</f>
        <v>0</v>
      </c>
      <c r="N20" s="46">
        <f xml:space="preserve"> InpCol!N$21</f>
        <v>0</v>
      </c>
      <c r="O20" s="46">
        <f xml:space="preserve"> InpCol!O$21</f>
        <v>0</v>
      </c>
      <c r="P20" s="46">
        <f xml:space="preserve"> InpCol!P$21</f>
        <v>0</v>
      </c>
      <c r="Q20" s="46">
        <f xml:space="preserve"> InpCol!Q$21</f>
        <v>0</v>
      </c>
      <c r="R20" s="46">
        <f xml:space="preserve"> InpCol!R$21</f>
        <v>0</v>
      </c>
      <c r="S20" s="46">
        <f xml:space="preserve"> InpCol!S$21</f>
        <v>0</v>
      </c>
    </row>
    <row r="21" spans="1:19" s="51" customFormat="1">
      <c r="A21" s="46"/>
      <c r="B21" s="46"/>
      <c r="C21" s="46"/>
      <c r="D21" s="46"/>
      <c r="E21" s="260" t="str">
        <f xml:space="preserve"> Time!E$49</f>
        <v>Forecast period counter</v>
      </c>
      <c r="F21" s="51">
        <f xml:space="preserve"> Time!F$49</f>
        <v>0</v>
      </c>
      <c r="G21" s="51" t="str">
        <f xml:space="preserve"> Time!G$49</f>
        <v>flag</v>
      </c>
      <c r="H21" s="51">
        <f xml:space="preserve"> Time!H$49</f>
        <v>15</v>
      </c>
      <c r="I21" s="51">
        <f xml:space="preserve"> Time!I$49</f>
        <v>0</v>
      </c>
      <c r="J21" s="51">
        <f xml:space="preserve"> Time!J$49</f>
        <v>0</v>
      </c>
      <c r="K21" s="51">
        <f xml:space="preserve"> Time!K$49</f>
        <v>0</v>
      </c>
      <c r="L21" s="51">
        <f xml:space="preserve"> Time!L$49</f>
        <v>0</v>
      </c>
      <c r="M21" s="51">
        <f xml:space="preserve"> Time!M$49</f>
        <v>0</v>
      </c>
      <c r="N21" s="51">
        <f xml:space="preserve"> Time!N$49</f>
        <v>1</v>
      </c>
      <c r="O21" s="51">
        <f xml:space="preserve"> Time!O$49</f>
        <v>2</v>
      </c>
      <c r="P21" s="51">
        <f xml:space="preserve"> Time!P$49</f>
        <v>3</v>
      </c>
      <c r="Q21" s="51">
        <f xml:space="preserve"> Time!Q$49</f>
        <v>4</v>
      </c>
      <c r="R21" s="51">
        <f xml:space="preserve"> Time!R$49</f>
        <v>5</v>
      </c>
      <c r="S21" s="51">
        <f xml:space="preserve"> Time!S$49</f>
        <v>0</v>
      </c>
    </row>
    <row r="22" spans="1:19" s="51" customFormat="1">
      <c r="A22" s="46"/>
      <c r="B22" s="46"/>
      <c r="C22" s="46"/>
      <c r="D22" s="46"/>
      <c r="E22" s="219" t="str">
        <f xml:space="preserve"> Time!E$45</f>
        <v>Forecast Period Flag</v>
      </c>
      <c r="F22" s="51">
        <f xml:space="preserve"> Time!F$45</f>
        <v>0</v>
      </c>
      <c r="G22" s="51" t="str">
        <f xml:space="preserve"> Time!G$45</f>
        <v>flag</v>
      </c>
      <c r="H22" s="51">
        <f xml:space="preserve"> Time!H$45</f>
        <v>5</v>
      </c>
      <c r="I22" s="51">
        <f xml:space="preserve"> Time!I$45</f>
        <v>0</v>
      </c>
      <c r="J22" s="51">
        <f xml:space="preserve"> Time!J$45</f>
        <v>0</v>
      </c>
      <c r="K22" s="51">
        <f xml:space="preserve"> Time!K$45</f>
        <v>0</v>
      </c>
      <c r="L22" s="51">
        <f xml:space="preserve"> Time!L$45</f>
        <v>0</v>
      </c>
      <c r="M22" s="51">
        <f xml:space="preserve"> Time!M$45</f>
        <v>0</v>
      </c>
      <c r="N22" s="51">
        <f xml:space="preserve"> Time!N$45</f>
        <v>1</v>
      </c>
      <c r="O22" s="51">
        <f xml:space="preserve"> Time!O$45</f>
        <v>1</v>
      </c>
      <c r="P22" s="51">
        <f xml:space="preserve"> Time!P$45</f>
        <v>1</v>
      </c>
      <c r="Q22" s="51">
        <f xml:space="preserve"> Time!Q$45</f>
        <v>1</v>
      </c>
      <c r="R22" s="51">
        <f xml:space="preserve"> Time!R$45</f>
        <v>1</v>
      </c>
      <c r="S22" s="51">
        <f xml:space="preserve"> Time!S$45</f>
        <v>0</v>
      </c>
    </row>
    <row r="23" spans="1:19" s="263" customFormat="1">
      <c r="A23" s="262"/>
      <c r="B23" s="262"/>
      <c r="C23" s="262"/>
      <c r="D23" s="262"/>
      <c r="E23" s="262" t="str">
        <f xml:space="preserve"> E$17</f>
        <v>Developer services revenue adjustment factor (DSRA) - wastewater (2017-18 FYA CPIH deflated prices)</v>
      </c>
      <c r="F23" s="262">
        <f t="shared" ref="F23:S23" si="3" xml:space="preserve"> F$17</f>
        <v>0</v>
      </c>
      <c r="G23" s="262" t="str">
        <f t="shared" si="3"/>
        <v>£m</v>
      </c>
      <c r="H23" s="262">
        <f t="shared" si="3"/>
        <v>17.739312840197876</v>
      </c>
      <c r="I23" s="262">
        <f t="shared" si="3"/>
        <v>0</v>
      </c>
      <c r="J23" s="262">
        <f t="shared" si="3"/>
        <v>0</v>
      </c>
      <c r="K23" s="262">
        <f t="shared" si="3"/>
        <v>0</v>
      </c>
      <c r="L23" s="262">
        <f t="shared" si="3"/>
        <v>0</v>
      </c>
      <c r="M23" s="262">
        <f t="shared" si="3"/>
        <v>0</v>
      </c>
      <c r="N23" s="262">
        <f t="shared" si="3"/>
        <v>4.2739968347429409</v>
      </c>
      <c r="O23" s="262">
        <f t="shared" si="3"/>
        <v>4.2396884535122883</v>
      </c>
      <c r="P23" s="262">
        <f t="shared" si="3"/>
        <v>2.7860149198848241</v>
      </c>
      <c r="Q23" s="262">
        <f t="shared" si="3"/>
        <v>2.6993391110385367</v>
      </c>
      <c r="R23" s="262">
        <f t="shared" si="3"/>
        <v>3.7402735210192852</v>
      </c>
      <c r="S23" s="262">
        <f t="shared" si="3"/>
        <v>0</v>
      </c>
    </row>
    <row r="24" spans="1:19" s="263" customFormat="1" ht="13.5" thickBot="1">
      <c r="A24" s="262"/>
      <c r="B24" s="262"/>
      <c r="C24" s="262"/>
      <c r="E24" s="270" t="s">
        <v>246</v>
      </c>
      <c r="F24" s="271"/>
      <c r="G24" s="271" t="s">
        <v>84</v>
      </c>
      <c r="H24" s="271">
        <f xml:space="preserve"> SUM( N24:R24 )</f>
        <v>18.887055991376414</v>
      </c>
      <c r="I24" s="264"/>
      <c r="J24" s="264">
        <f xml:space="preserve"> J22 * J23 * ( 1 + $F$19 ) ^ ( $H$22 - J21 )</f>
        <v>0</v>
      </c>
      <c r="K24" s="264">
        <f t="shared" ref="K24:S24" si="4" xml:space="preserve"> K22 * K23 * ( 1 + $F$19 ) ^ ( $H$22 - K21 )</f>
        <v>0</v>
      </c>
      <c r="L24" s="264">
        <f t="shared" si="4"/>
        <v>0</v>
      </c>
      <c r="M24" s="264">
        <f t="shared" si="4"/>
        <v>0</v>
      </c>
      <c r="N24" s="264">
        <f xml:space="preserve"> N22 * N23 * ( 1 + $F$19 ) ^ ( $H$22 - N21 )</f>
        <v>4.7954934964833891</v>
      </c>
      <c r="O24" s="264">
        <f xml:space="preserve"> O22 * O23 * ( 1 + $F$19 ) ^ ( $H$22 - O21 )</f>
        <v>4.6220355018254908</v>
      </c>
      <c r="P24" s="264">
        <f t="shared" si="4"/>
        <v>2.9510936589673875</v>
      </c>
      <c r="Q24" s="264">
        <f t="shared" si="4"/>
        <v>2.7781598130808618</v>
      </c>
      <c r="R24" s="264">
        <f t="shared" si="4"/>
        <v>3.7402735210192852</v>
      </c>
      <c r="S24" s="264">
        <f t="shared" si="4"/>
        <v>0</v>
      </c>
    </row>
    <row r="25" spans="1:19" ht="12.75" customHeight="1" thickTop="1">
      <c r="A25" s="26"/>
      <c r="B25" s="26"/>
      <c r="C25" s="26"/>
      <c r="D25" s="26"/>
      <c r="E25" s="31"/>
      <c r="F25" s="60"/>
      <c r="H25" s="24"/>
    </row>
    <row r="26" spans="1:19" ht="15">
      <c r="A26" s="39" t="s">
        <v>194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</row>
    <row r="360" ht="12.75" customHeight="1"/>
    <row r="361" ht="12.75" customHeight="1"/>
    <row r="362" ht="12.75" customHeight="1"/>
  </sheetData>
  <conditionalFormatting sqref="J4:S4">
    <cfRule type="cellIs" dxfId="2" priority="1" operator="equal">
      <formula>"Post-Fcst"</formula>
    </cfRule>
    <cfRule type="cellIs" dxfId="1" priority="2" operator="equal">
      <formula>"Forecast"</formula>
    </cfRule>
    <cfRule type="cellIs" dxfId="0" priority="3" operator="equal">
      <formula>"Pre Fcst"</formula>
    </cfRule>
  </conditionalFormatting>
  <pageMargins left="0.7" right="0.7" top="0.75" bottom="0.75" header="0.3" footer="0.3"/>
  <pageSetup paperSize="9" scale="43" fitToHeight="0" orientation="landscape" r:id="rId1"/>
  <headerFooter>
    <oddHeader>&amp;LPROJECT PR19 WRFIM&amp;CSheet:&amp;A&amp;RSTRICTLY CONFIDENTIAL</oddHeader>
    <oddFooter>&amp;L&amp;F ( Printed on &amp;D at &amp;T )&amp;RPage &amp;P of &amp;N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ssificationexpirationdate xmlns="95360981-546e-4f39-af6b-5758d549268d" xsi:nil="true"/>
    <Classification xmlns="95360981-546e-4f39-af6b-5758d549268d">Internal Use</Classification>
    <_dlc_DocId xmlns="95360981-546e-4f39-af6b-5758d549268d">4F5WJJKREEPS-2026619861-453</_dlc_DocId>
    <_dlc_DocIdUrl xmlns="95360981-546e-4f39-af6b-5758d549268d">
      <Url>https://uusp/uu/PR24/_layouts/15/DocIdRedir.aspx?ID=4F5WJJKREEPS-2026619861-453</Url>
      <Description>4F5WJJKREEPS-2026619861-453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EB8374DF588E489135E687C03F7996" ma:contentTypeVersion="1" ma:contentTypeDescription="Create a new document." ma:contentTypeScope="" ma:versionID="5230e6c9cab2fcb3eb1824508f72fc22">
  <xsd:schema xmlns:xsd="http://www.w3.org/2001/XMLSchema" xmlns:xs="http://www.w3.org/2001/XMLSchema" xmlns:p="http://schemas.microsoft.com/office/2006/metadata/properties" xmlns:ns2="95360981-546e-4f39-af6b-5758d549268d" targetNamespace="http://schemas.microsoft.com/office/2006/metadata/properties" ma:root="true" ma:fieldsID="c601e0dd10a6c78d99f634c22f425c9c" ns2:_="">
    <xsd:import namespace="95360981-546e-4f39-af6b-5758d549268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Classification"/>
                <xsd:element ref="ns2:Classification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360981-546e-4f39-af6b-5758d549268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lassification" ma:index="11" ma:displayName="Classification" ma:default="Internal Use" ma:internalName="Classification">
      <xsd:simpleType>
        <xsd:restriction base="dms:Choice">
          <xsd:enumeration value="Internal Use"/>
          <xsd:enumeration value="Public"/>
          <xsd:enumeration value="UU Confidential"/>
        </xsd:restriction>
      </xsd:simpleType>
    </xsd:element>
    <xsd:element name="Classificationexpirationdate" ma:index="12" nillable="true" ma:displayName="Classification expiration date" ma:internalName="Classificationexpirationdate">
      <xsd:simpleType>
        <xsd:restriction base="dms:DateTime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A7499FE-EB06-4195-ACD6-8FCD594CE8D1}">
  <ds:schemaRefs>
    <ds:schemaRef ds:uri="http://schemas.microsoft.com/office/2006/metadata/properties"/>
    <ds:schemaRef ds:uri="http://schemas.microsoft.com/office/infopath/2007/PartnerControls"/>
    <ds:schemaRef ds:uri="307abaa3-da97-4002-88b1-9d2d708ebea3"/>
    <ds:schemaRef ds:uri="71c95305-930c-4d63-9794-2d644343057c"/>
  </ds:schemaRefs>
</ds:datastoreItem>
</file>

<file path=customXml/itemProps2.xml><?xml version="1.0" encoding="utf-8"?>
<ds:datastoreItem xmlns:ds="http://schemas.openxmlformats.org/officeDocument/2006/customXml" ds:itemID="{F6D3B011-85ED-456A-ADC8-B3A559AF5A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84845B-092F-484E-A058-3E469C975FAE}"/>
</file>

<file path=customXml/itemProps4.xml><?xml version="1.0" encoding="utf-8"?>
<ds:datastoreItem xmlns:ds="http://schemas.openxmlformats.org/officeDocument/2006/customXml" ds:itemID="{A716AFA3-83B5-4DBC-A560-513F196F399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</vt:lpstr>
      <vt:lpstr>Map &amp; Key</vt:lpstr>
      <vt:lpstr>PR19_New_Properties_Forecast</vt:lpstr>
      <vt:lpstr>Actual_Properties_and_Revenue</vt:lpstr>
      <vt:lpstr>InpCol</vt:lpstr>
      <vt:lpstr>InpRows</vt:lpstr>
      <vt:lpstr>Time</vt:lpstr>
      <vt:lpstr>Water</vt:lpstr>
      <vt:lpstr>Wastewater</vt:lpstr>
      <vt:lpstr>Outputs</vt:lpstr>
      <vt:lpstr>F_Outputs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2024-06-19T16:10:00Z</dcterms:created>
  <dcterms:modified xsi:type="dcterms:W3CDTF">2024-08-19T15:04:28Z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eting">
    <vt:lpwstr/>
  </property>
  <property fmtid="{D5CDD505-2E9C-101B-9397-08002B2CF9AE}" pid="3" name="MediaServiceImageTags">
    <vt:lpwstr/>
  </property>
  <property fmtid="{D5CDD505-2E9C-101B-9397-08002B2CF9AE}" pid="4" name="Stakeholder 2">
    <vt:lpwstr/>
  </property>
  <property fmtid="{D5CDD505-2E9C-101B-9397-08002B2CF9AE}" pid="5" name="ContentTypeId">
    <vt:lpwstr>0x010100C4EB8374DF588E489135E687C03F7996</vt:lpwstr>
  </property>
  <property fmtid="{D5CDD505-2E9C-101B-9397-08002B2CF9AE}" pid="6" name="Hierarchy">
    <vt:lpwstr/>
  </property>
  <property fmtid="{D5CDD505-2E9C-101B-9397-08002B2CF9AE}" pid="7" name="Collection">
    <vt:lpwstr/>
  </property>
  <property fmtid="{D5CDD505-2E9C-101B-9397-08002B2CF9AE}" pid="8" name="Stakeholder 5">
    <vt:lpwstr/>
  </property>
  <property fmtid="{D5CDD505-2E9C-101B-9397-08002B2CF9AE}" pid="9" name="Project Code">
    <vt:lpwstr>1896;#Company performance monitoring ＆ engagement|3cbb2248-aeb0-4f5e-8833-d72f52afb8f0</vt:lpwstr>
  </property>
  <property fmtid="{D5CDD505-2E9C-101B-9397-08002B2CF9AE}" pid="10" name="Stakeholder 3">
    <vt:lpwstr/>
  </property>
  <property fmtid="{D5CDD505-2E9C-101B-9397-08002B2CF9AE}" pid="11" name="Stakeholder">
    <vt:lpwstr>25;#Water and wastewater companies (WaSCs)|1f450446-47d1-4fe9-8d64-c249a3be1897</vt:lpwstr>
  </property>
  <property fmtid="{D5CDD505-2E9C-101B-9397-08002B2CF9AE}" pid="12" name="Security Classification">
    <vt:lpwstr>21;#OFFICIAL|c2540f30-f875-494b-a43f-ebfb5017a6ad</vt:lpwstr>
  </property>
  <property fmtid="{D5CDD505-2E9C-101B-9397-08002B2CF9AE}" pid="13" name="Stakeholder 4">
    <vt:lpwstr/>
  </property>
  <property fmtid="{D5CDD505-2E9C-101B-9397-08002B2CF9AE}" pid="14" name="MSIP_Label_23222fa2-703f-434b-9b29-15f41767c45e_Enabled">
    <vt:lpwstr>true</vt:lpwstr>
  </property>
  <property fmtid="{D5CDD505-2E9C-101B-9397-08002B2CF9AE}" pid="15" name="MSIP_Label_23222fa2-703f-434b-9b29-15f41767c45e_SetDate">
    <vt:lpwstr>2024-08-19T15:02:30Z</vt:lpwstr>
  </property>
  <property fmtid="{D5CDD505-2E9C-101B-9397-08002B2CF9AE}" pid="16" name="MSIP_Label_23222fa2-703f-434b-9b29-15f41767c45e_Method">
    <vt:lpwstr>Privileged</vt:lpwstr>
  </property>
  <property fmtid="{D5CDD505-2E9C-101B-9397-08002B2CF9AE}" pid="17" name="MSIP_Label_23222fa2-703f-434b-9b29-15f41767c45e_Name">
    <vt:lpwstr>Public</vt:lpwstr>
  </property>
  <property fmtid="{D5CDD505-2E9C-101B-9397-08002B2CF9AE}" pid="18" name="MSIP_Label_23222fa2-703f-434b-9b29-15f41767c45e_SiteId">
    <vt:lpwstr>fd84ea5f-acd2-4dfc-9b72-abb5d1685310</vt:lpwstr>
  </property>
  <property fmtid="{D5CDD505-2E9C-101B-9397-08002B2CF9AE}" pid="19" name="MSIP_Label_23222fa2-703f-434b-9b29-15f41767c45e_ActionId">
    <vt:lpwstr>f9a4b236-838c-475a-98f3-3a029f312991</vt:lpwstr>
  </property>
  <property fmtid="{D5CDD505-2E9C-101B-9397-08002B2CF9AE}" pid="20" name="MSIP_Label_23222fa2-703f-434b-9b29-15f41767c45e_ContentBits">
    <vt:lpwstr>0</vt:lpwstr>
  </property>
  <property fmtid="{D5CDD505-2E9C-101B-9397-08002B2CF9AE}" pid="21" name="_dlc_DocIdItemGuid">
    <vt:lpwstr>f570499c-b1f9-4b08-a669-05213c8a02ec</vt:lpwstr>
  </property>
  <property fmtid="{D5CDD505-2E9C-101B-9397-08002B2CF9AE}" pid="22" name="Order">
    <vt:r8>12900</vt:r8>
  </property>
  <property fmtid="{D5CDD505-2E9C-101B-9397-08002B2CF9AE}" pid="23" name="xd_ProgID">
    <vt:lpwstr/>
  </property>
  <property fmtid="{D5CDD505-2E9C-101B-9397-08002B2CF9AE}" pid="24" name="_SourceUrl">
    <vt:lpwstr/>
  </property>
  <property fmtid="{D5CDD505-2E9C-101B-9397-08002B2CF9AE}" pid="25" name="_SharedFileIndex">
    <vt:lpwstr/>
  </property>
  <property fmtid="{D5CDD505-2E9C-101B-9397-08002B2CF9AE}" pid="26" name="TemplateUrl">
    <vt:lpwstr/>
  </property>
  <property fmtid="{D5CDD505-2E9C-101B-9397-08002B2CF9AE}" pid="27" name="_CopySource">
    <vt:lpwstr>https://uusp/uu/PR24/Post Submission Document development/Data/01. PR19 Reconciliation/Ofwat updated DD models/PR24-DD-Developer-services-reconciliation-model-UUW.xlsx</vt:lpwstr>
  </property>
</Properties>
</file>